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ysimplecorp-my.sharepoint.com/personal/froncone_dynascape_com/Documents/Manage Implementations/Designer Concepts Landscape/"/>
    </mc:Choice>
  </mc:AlternateContent>
  <xr:revisionPtr revIDLastSave="45" documentId="8_{6A6AEC72-DB47-4EA8-A1E1-128E1AD1DA12}" xr6:coauthVersionLast="46" xr6:coauthVersionMax="46" xr10:uidLastSave="{1E56C472-9E7E-4150-A3CE-4DA6908DD361}"/>
  <bookViews>
    <workbookView xWindow="-120" yWindow="-120" windowWidth="29040" windowHeight="15840" activeTab="1" xr2:uid="{00000000-000D-0000-FFFF-FFFF00000000}"/>
  </bookViews>
  <sheets>
    <sheet name="Budget Template" sheetId="1" r:id="rId1"/>
    <sheet name="Labor Cost" sheetId="2" r:id="rId2"/>
    <sheet name="Crew Cost" sheetId="3" r:id="rId3"/>
    <sheet name="Equipment Cost - Imperial" sheetId="4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5" i="1" l="1"/>
  <c r="K17" i="1"/>
  <c r="K18" i="1"/>
  <c r="K19" i="1"/>
  <c r="K20" i="1"/>
  <c r="K21" i="1"/>
  <c r="K22" i="1"/>
  <c r="K23" i="1"/>
  <c r="K24" i="1"/>
  <c r="I23" i="1"/>
  <c r="I24" i="1"/>
  <c r="G23" i="1"/>
  <c r="G24" i="1"/>
  <c r="E23" i="1"/>
  <c r="E24" i="1"/>
  <c r="C23" i="1"/>
  <c r="C24" i="1"/>
  <c r="I25" i="1"/>
  <c r="G25" i="1"/>
  <c r="E25" i="1"/>
  <c r="C25" i="1"/>
  <c r="L11" i="2"/>
  <c r="G11" i="2"/>
  <c r="B11" i="2"/>
  <c r="E9" i="3"/>
  <c r="D9" i="3"/>
  <c r="C7" i="3"/>
  <c r="C8" i="3"/>
  <c r="C9" i="3"/>
  <c r="L13" i="2"/>
  <c r="L12" i="2"/>
  <c r="L10" i="2"/>
  <c r="L7" i="2"/>
  <c r="L15" i="2"/>
  <c r="AF38" i="4"/>
  <c r="AF43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16" i="4"/>
  <c r="AF32" i="4"/>
  <c r="AF42" i="4"/>
  <c r="AF9" i="4"/>
  <c r="AF10" i="4"/>
  <c r="AF12" i="4"/>
  <c r="AF17" i="4"/>
  <c r="AF41" i="4"/>
  <c r="AF44" i="4"/>
  <c r="AA38" i="4"/>
  <c r="AA43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16" i="4"/>
  <c r="AA32" i="4"/>
  <c r="AA42" i="4"/>
  <c r="AA9" i="4"/>
  <c r="AA10" i="4"/>
  <c r="AA12" i="4"/>
  <c r="AA17" i="4"/>
  <c r="AA41" i="4"/>
  <c r="AA44" i="4"/>
  <c r="V38" i="4"/>
  <c r="V43" i="4"/>
  <c r="V20" i="4"/>
  <c r="V21" i="4"/>
  <c r="V22" i="4"/>
  <c r="V23" i="4"/>
  <c r="V24" i="4"/>
  <c r="V25" i="4"/>
  <c r="V26" i="4"/>
  <c r="V27" i="4"/>
  <c r="V28" i="4"/>
  <c r="V29" i="4"/>
  <c r="V30" i="4"/>
  <c r="V31" i="4"/>
  <c r="V16" i="4"/>
  <c r="V32" i="4"/>
  <c r="V42" i="4"/>
  <c r="V9" i="4"/>
  <c r="V10" i="4"/>
  <c r="V12" i="4"/>
  <c r="V17" i="4"/>
  <c r="V41" i="4"/>
  <c r="V44" i="4"/>
  <c r="Q38" i="4"/>
  <c r="Q43" i="4"/>
  <c r="Q20" i="4"/>
  <c r="Q21" i="4"/>
  <c r="Q22" i="4"/>
  <c r="Q23" i="4"/>
  <c r="Q24" i="4"/>
  <c r="Q25" i="4"/>
  <c r="Q26" i="4"/>
  <c r="Q27" i="4"/>
  <c r="Q28" i="4"/>
  <c r="Q29" i="4"/>
  <c r="Q30" i="4"/>
  <c r="Q31" i="4"/>
  <c r="Q16" i="4"/>
  <c r="Q32" i="4"/>
  <c r="Q42" i="4"/>
  <c r="Q9" i="4"/>
  <c r="Q10" i="4"/>
  <c r="Q12" i="4"/>
  <c r="Q17" i="4"/>
  <c r="Q41" i="4"/>
  <c r="Q44" i="4"/>
  <c r="L38" i="4"/>
  <c r="L43" i="4"/>
  <c r="L20" i="4"/>
  <c r="L21" i="4"/>
  <c r="L22" i="4"/>
  <c r="L23" i="4"/>
  <c r="L24" i="4"/>
  <c r="L25" i="4"/>
  <c r="L26" i="4"/>
  <c r="L27" i="4"/>
  <c r="L28" i="4"/>
  <c r="L29" i="4"/>
  <c r="L30" i="4"/>
  <c r="L31" i="4"/>
  <c r="L16" i="4"/>
  <c r="L32" i="4"/>
  <c r="L42" i="4"/>
  <c r="L9" i="4"/>
  <c r="L10" i="4"/>
  <c r="L12" i="4"/>
  <c r="L17" i="4"/>
  <c r="L41" i="4"/>
  <c r="L44" i="4"/>
  <c r="G38" i="4"/>
  <c r="G43" i="4"/>
  <c r="G20" i="4"/>
  <c r="G21" i="4"/>
  <c r="G22" i="4"/>
  <c r="G23" i="4"/>
  <c r="G24" i="4"/>
  <c r="G25" i="4"/>
  <c r="G26" i="4"/>
  <c r="G27" i="4"/>
  <c r="G28" i="4"/>
  <c r="G29" i="4"/>
  <c r="G30" i="4"/>
  <c r="G31" i="4"/>
  <c r="G16" i="4"/>
  <c r="G32" i="4"/>
  <c r="G42" i="4"/>
  <c r="G9" i="4"/>
  <c r="G10" i="4"/>
  <c r="G12" i="4"/>
  <c r="G17" i="4"/>
  <c r="G41" i="4"/>
  <c r="G44" i="4"/>
  <c r="B38" i="4"/>
  <c r="B43" i="4"/>
  <c r="B20" i="4"/>
  <c r="B21" i="4"/>
  <c r="B22" i="4"/>
  <c r="B23" i="4"/>
  <c r="B24" i="4"/>
  <c r="B25" i="4"/>
  <c r="B26" i="4"/>
  <c r="B27" i="4"/>
  <c r="B28" i="4"/>
  <c r="B29" i="4"/>
  <c r="B30" i="4"/>
  <c r="B31" i="4"/>
  <c r="B16" i="4"/>
  <c r="B32" i="4"/>
  <c r="B42" i="4"/>
  <c r="B9" i="4"/>
  <c r="B10" i="4"/>
  <c r="B12" i="4"/>
  <c r="E7" i="3"/>
  <c r="E8" i="3"/>
  <c r="D7" i="3"/>
  <c r="D8" i="3"/>
  <c r="B7" i="3"/>
  <c r="B8" i="3"/>
  <c r="B9" i="3"/>
  <c r="B7" i="2"/>
  <c r="B10" i="2"/>
  <c r="B12" i="2"/>
  <c r="B13" i="2"/>
  <c r="B15" i="2"/>
  <c r="B19" i="2"/>
  <c r="G13" i="2"/>
  <c r="G12" i="2"/>
  <c r="G10" i="2"/>
  <c r="G7" i="2"/>
  <c r="G15" i="2"/>
  <c r="G19" i="2"/>
  <c r="L19" i="2"/>
  <c r="B17" i="4"/>
  <c r="B41" i="4"/>
  <c r="B44" i="4"/>
  <c r="K10" i="1"/>
  <c r="K43" i="1"/>
  <c r="J86" i="1"/>
  <c r="K30" i="1"/>
  <c r="K31" i="1"/>
  <c r="K32" i="1"/>
  <c r="K33" i="1"/>
  <c r="K34" i="1"/>
  <c r="K35" i="1"/>
  <c r="K36" i="1"/>
  <c r="J85" i="1"/>
  <c r="K12" i="1"/>
  <c r="K13" i="1"/>
  <c r="J84" i="1"/>
  <c r="J8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J82" i="1"/>
  <c r="H86" i="1"/>
  <c r="H85" i="1"/>
  <c r="H84" i="1"/>
  <c r="H83" i="1"/>
  <c r="H82" i="1"/>
  <c r="F86" i="1"/>
  <c r="F85" i="1"/>
  <c r="F84" i="1"/>
  <c r="F83" i="1"/>
  <c r="F82" i="1"/>
  <c r="D86" i="1"/>
  <c r="D85" i="1"/>
  <c r="D84" i="1"/>
  <c r="D83" i="1"/>
  <c r="D82" i="1"/>
  <c r="B86" i="1"/>
  <c r="C36" i="1"/>
  <c r="B85" i="1"/>
  <c r="B84" i="1"/>
  <c r="B83" i="1"/>
  <c r="C66" i="1"/>
  <c r="B82" i="1"/>
  <c r="K78" i="1"/>
  <c r="K76" i="1"/>
  <c r="K71" i="1"/>
  <c r="K72" i="1"/>
  <c r="K73" i="1"/>
  <c r="K27" i="1"/>
  <c r="K74" i="1"/>
  <c r="K75" i="1"/>
  <c r="K77" i="1"/>
  <c r="K79" i="1"/>
  <c r="I78" i="1"/>
  <c r="I79" i="1"/>
  <c r="G78" i="1"/>
  <c r="G79" i="1"/>
  <c r="E78" i="1"/>
  <c r="E79" i="1"/>
  <c r="C78" i="1"/>
  <c r="C76" i="1"/>
  <c r="C71" i="1"/>
  <c r="C72" i="1"/>
  <c r="C73" i="1"/>
  <c r="C74" i="1"/>
  <c r="C75" i="1"/>
  <c r="C77" i="1"/>
  <c r="C79" i="1"/>
  <c r="I66" i="1"/>
  <c r="I76" i="1"/>
  <c r="I71" i="1"/>
  <c r="I72" i="1"/>
  <c r="I36" i="1"/>
  <c r="I73" i="1"/>
  <c r="I74" i="1"/>
  <c r="I75" i="1"/>
  <c r="I77" i="1"/>
  <c r="G66" i="1"/>
  <c r="G76" i="1"/>
  <c r="G71" i="1"/>
  <c r="G72" i="1"/>
  <c r="G36" i="1"/>
  <c r="G73" i="1"/>
  <c r="G74" i="1"/>
  <c r="G75" i="1"/>
  <c r="G77" i="1"/>
  <c r="E66" i="1"/>
  <c r="E76" i="1"/>
  <c r="E71" i="1"/>
  <c r="E72" i="1"/>
  <c r="E36" i="1"/>
  <c r="E73" i="1"/>
  <c r="E74" i="1"/>
  <c r="E75" i="1"/>
  <c r="E77" i="1"/>
  <c r="K38" i="1"/>
  <c r="I38" i="1"/>
  <c r="G38" i="1"/>
  <c r="E38" i="1"/>
  <c r="C38" i="1"/>
  <c r="K40" i="1"/>
  <c r="K68" i="1"/>
  <c r="I40" i="1"/>
  <c r="I68" i="1"/>
  <c r="G40" i="1"/>
  <c r="G68" i="1"/>
  <c r="E40" i="1"/>
  <c r="E68" i="1"/>
  <c r="C40" i="1"/>
  <c r="C68" i="1"/>
</calcChain>
</file>

<file path=xl/sharedStrings.xml><?xml version="1.0" encoding="utf-8"?>
<sst xmlns="http://schemas.openxmlformats.org/spreadsheetml/2006/main" count="419" uniqueCount="169">
  <si>
    <t>Budget Template</t>
  </si>
  <si>
    <t>Division</t>
  </si>
  <si>
    <t>Design Installation</t>
  </si>
  <si>
    <t>TOTAL</t>
  </si>
  <si>
    <t>Description</t>
  </si>
  <si>
    <t>Budget</t>
  </si>
  <si>
    <t>Jeff - Sales</t>
  </si>
  <si>
    <t>Jeff - Bids @ 25% Closure</t>
  </si>
  <si>
    <t>Matt - Sales</t>
  </si>
  <si>
    <t>Matt - Bids @ 25% Closure</t>
  </si>
  <si>
    <t>Maint- Sales</t>
  </si>
  <si>
    <t>Mike - Bids @ 20 % Closure</t>
  </si>
  <si>
    <t>Gross sales</t>
  </si>
  <si>
    <t>Materials</t>
  </si>
  <si>
    <t>SUTA</t>
  </si>
  <si>
    <t>Liability Ins.</t>
  </si>
  <si>
    <t>WC</t>
  </si>
  <si>
    <t>Health Insurance</t>
  </si>
  <si>
    <t>Labor Burden Total</t>
  </si>
  <si>
    <t>Subcontractors</t>
  </si>
  <si>
    <t>Equipment</t>
  </si>
  <si>
    <t>Equipment Purchase</t>
  </si>
  <si>
    <t>Equipment Repair</t>
  </si>
  <si>
    <t>Fuel &amp; Oil expense</t>
  </si>
  <si>
    <t>Equipment and Truck Insurance</t>
  </si>
  <si>
    <t>Equipment License and Registration</t>
  </si>
  <si>
    <t>Equipment rental MILES</t>
  </si>
  <si>
    <t>Equipment Total</t>
  </si>
  <si>
    <t>Total COGS</t>
  </si>
  <si>
    <t>Gross Profit</t>
  </si>
  <si>
    <t>Overhead Calculation</t>
  </si>
  <si>
    <t>Salaries (office and Mechanic)</t>
  </si>
  <si>
    <t>Donations</t>
  </si>
  <si>
    <t>Dues and subscriptions, memberships</t>
  </si>
  <si>
    <t>Insurance (Liabilities,Endorsements)</t>
  </si>
  <si>
    <t>Interest and bank charges</t>
  </si>
  <si>
    <t>Delivery Charges</t>
  </si>
  <si>
    <t>Trash Removal Dumping Charges</t>
  </si>
  <si>
    <t>Office supplies, shop, postage, comp.</t>
  </si>
  <si>
    <t>Professional fees</t>
  </si>
  <si>
    <t>Rent (Incl. Maint., Ins.,tax)</t>
  </si>
  <si>
    <t>Labor Burden (off. And Mech.)</t>
  </si>
  <si>
    <t>Small tools and supplies</t>
  </si>
  <si>
    <t>Telephone (Cell)</t>
  </si>
  <si>
    <t>Travel and entertainment</t>
  </si>
  <si>
    <t>Utilities &amp; Office Phone, Web Services</t>
  </si>
  <si>
    <t>Miscellaneous</t>
  </si>
  <si>
    <t>Overhead vehicles (Purchase)</t>
  </si>
  <si>
    <t>Life Insurance</t>
  </si>
  <si>
    <t>Licenses (Pest./Nursery/HIC)</t>
  </si>
  <si>
    <t>Advertising</t>
  </si>
  <si>
    <t>Uniforms</t>
  </si>
  <si>
    <t>Bad Debt</t>
  </si>
  <si>
    <t>Total Overhead</t>
  </si>
  <si>
    <t>Net Profit / Loss</t>
  </si>
  <si>
    <t>Overhead Recovery Percentage</t>
  </si>
  <si>
    <t>Subs</t>
  </si>
  <si>
    <t>Sub Total</t>
  </si>
  <si>
    <t>Total OH</t>
  </si>
  <si>
    <t>Total OH  Remaining</t>
  </si>
  <si>
    <t>Labor</t>
  </si>
  <si>
    <t>% Labor</t>
  </si>
  <si>
    <t>Ratios</t>
  </si>
  <si>
    <t>Recommended</t>
  </si>
  <si>
    <t>OH/Sales</t>
  </si>
  <si>
    <t>25-30%</t>
  </si>
  <si>
    <t>Labor/Sales</t>
  </si>
  <si>
    <t>18-21%</t>
  </si>
  <si>
    <t>25-40%</t>
  </si>
  <si>
    <t>Equipment/Sales</t>
  </si>
  <si>
    <t>7-10%</t>
  </si>
  <si>
    <t>8-13%</t>
  </si>
  <si>
    <t>Labor Cost Calculator</t>
  </si>
  <si>
    <t>Laborer</t>
  </si>
  <si>
    <t>Foreman</t>
  </si>
  <si>
    <t>Construction</t>
  </si>
  <si>
    <t>Working Weeks</t>
  </si>
  <si>
    <t>wks</t>
  </si>
  <si>
    <t>Working Hours</t>
  </si>
  <si>
    <t>hrs/day</t>
  </si>
  <si>
    <t>Working Days</t>
  </si>
  <si>
    <t>days/wk</t>
  </si>
  <si>
    <t>Total Hours Available per Year</t>
  </si>
  <si>
    <t>hrs/year</t>
  </si>
  <si>
    <t>Less</t>
  </si>
  <si>
    <t>Vacation</t>
  </si>
  <si>
    <t>Statuatory Holidays</t>
  </si>
  <si>
    <t>days</t>
  </si>
  <si>
    <t>Coffee Breaks</t>
  </si>
  <si>
    <t>min/day</t>
  </si>
  <si>
    <t>Non-Productive Time</t>
  </si>
  <si>
    <t>Hours of Productive Work</t>
  </si>
  <si>
    <t>Labour Costs</t>
  </si>
  <si>
    <t>Average Laborer Cost</t>
  </si>
  <si>
    <t>/hr</t>
  </si>
  <si>
    <t>Productive Hour Cost</t>
  </si>
  <si>
    <t>Other</t>
  </si>
  <si>
    <t>Note:  This calculation does not include overtime costs, supervision costs,</t>
  </si>
  <si>
    <t>job overhead, and general and administrative overhead.</t>
  </si>
  <si>
    <t>Crew Labor Cost Calculator</t>
  </si>
  <si>
    <t>Number of Laborers in Crew [A]</t>
  </si>
  <si>
    <t>Laborer Wage Cost [B]</t>
  </si>
  <si>
    <t>Total Crew Cost [E]=[D]+[C]</t>
  </si>
  <si>
    <t>Crew Average Wage Cost [E]/([A]+1)</t>
  </si>
  <si>
    <t>Equipment Cost Calculator - Imperial</t>
  </si>
  <si>
    <t>½ Ton Truck</t>
  </si>
  <si>
    <t>1 Ton Truck</t>
  </si>
  <si>
    <t>5 Ton Truck</t>
  </si>
  <si>
    <t>Construction Trailer</t>
  </si>
  <si>
    <t>Maintenance Trailer</t>
  </si>
  <si>
    <t>Mini Excavator with Trailer</t>
  </si>
  <si>
    <t>Cat 257B with Trailer</t>
  </si>
  <si>
    <t>Acquisition Costs</t>
  </si>
  <si>
    <t>Purchase Cost (Include taxes/other related costs)</t>
  </si>
  <si>
    <t>Equipment  to be Used</t>
  </si>
  <si>
    <t>yrs</t>
  </si>
  <si>
    <t>Mileage when turned in</t>
  </si>
  <si>
    <t>miles</t>
  </si>
  <si>
    <t>Interest Rate</t>
  </si>
  <si>
    <t>Interest Cost</t>
  </si>
  <si>
    <t>SubTotal</t>
  </si>
  <si>
    <t>Turn-in Value</t>
  </si>
  <si>
    <t>Total Acquisition Cost</t>
  </si>
  <si>
    <t>Usage</t>
  </si>
  <si>
    <t>Lifetime Hours</t>
  </si>
  <si>
    <t>hrs</t>
  </si>
  <si>
    <t>Total Acquisition Costs</t>
  </si>
  <si>
    <t>Maintenance Costs</t>
  </si>
  <si>
    <t>Ext Cost</t>
  </si>
  <si>
    <t>Qty</t>
  </si>
  <si>
    <t>Unit</t>
  </si>
  <si>
    <t>Cost</t>
  </si>
  <si>
    <t>Licensing / Insurance</t>
  </si>
  <si>
    <t>years</t>
  </si>
  <si>
    <t>Lube, Oil, and Filters</t>
  </si>
  <si>
    <t>per time</t>
  </si>
  <si>
    <t>Brake Repairs</t>
  </si>
  <si>
    <t>each</t>
  </si>
  <si>
    <t>Clutch Repairs</t>
  </si>
  <si>
    <t>Air Care Certification</t>
  </si>
  <si>
    <t>Tires</t>
  </si>
  <si>
    <t>sets</t>
  </si>
  <si>
    <t>Misc (windshields, batteries, belts, etc.)</t>
  </si>
  <si>
    <t>Major Repair</t>
  </si>
  <si>
    <t>Total Maintenance Costs</t>
  </si>
  <si>
    <t>Fuel Costs</t>
  </si>
  <si>
    <t>miles/gallon</t>
  </si>
  <si>
    <t>Gal. / hour</t>
  </si>
  <si>
    <t>Fuel Cost</t>
  </si>
  <si>
    <t>gallons</t>
  </si>
  <si>
    <t>Avg Miles/Day</t>
  </si>
  <si>
    <t>Total Fuel Costs</t>
  </si>
  <si>
    <t>per hour</t>
  </si>
  <si>
    <t>Total Cost / Hour</t>
  </si>
  <si>
    <t>Plants</t>
  </si>
  <si>
    <t>Mason - Sample</t>
  </si>
  <si>
    <t>Total Laborer Wage Cost [D]=[A]*[B]</t>
  </si>
  <si>
    <t>Foreman Wage Cost [C]</t>
  </si>
  <si>
    <t>OH Health Insurance</t>
  </si>
  <si>
    <t>Burden %</t>
  </si>
  <si>
    <t>Fuel Economy (mpg)</t>
  </si>
  <si>
    <t>Direct Labor (wage)</t>
  </si>
  <si>
    <t>Direct Labor (burden)</t>
  </si>
  <si>
    <t>Direct Labor (total)</t>
  </si>
  <si>
    <t>Material/Sales</t>
  </si>
  <si>
    <t>OH Salaries/Sales</t>
  </si>
  <si>
    <t>2 Man Design Build</t>
  </si>
  <si>
    <t>FUTA</t>
  </si>
  <si>
    <t>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</si>
</sst>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&quot;$&quot;#,##0.00"/>
    <numFmt numFmtId="166" formatCode="[$-409]#,##0.00"/>
    <numFmt numFmtId="167" formatCode="[$-409]#,##0"/>
    <numFmt numFmtId="168" formatCode="&quot; $&quot;#,##0.00&quot; &quot;;&quot;-$&quot;#,##0.00&quot; &quot;;&quot; $-&quot;#&quot; &quot;;@&quot; &quot;"/>
    <numFmt numFmtId="169" formatCode="[$-409]0"/>
    <numFmt numFmtId="170" formatCode="&quot;$&quot;#,##0"/>
    <numFmt numFmtId="171" formatCode="0.0"/>
    <numFmt numFmtId="172" formatCode="[$-409]0.00"/>
    <numFmt numFmtId="173" formatCode="[$-409]0%"/>
    <numFmt numFmtId="174" formatCode="&quot; $&quot;#,##0.00&quot; &quot;;&quot; $(&quot;#,##0.00&quot;)&quot;;&quot; $-&quot;#&quot; &quot;;@&quot; &quot;"/>
    <numFmt numFmtId="175" formatCode="[$-409]General"/>
    <numFmt numFmtId="176" formatCode="[$$-409]#,##0.00;[Red]&quot;-&quot;[$$-409]#,##0.00"/>
  </numFmts>
  <fonts count="12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u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948A54"/>
        <bgColor rgb="FF948A54"/>
      </patternFill>
    </fill>
    <fill>
      <patternFill patternType="solid">
        <fgColor rgb="FFC4BD97"/>
        <bgColor rgb="FFC4BD97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9">
    <xf numFmtId="0" fontId="0" fillId="0" borderId="0"/>
    <xf numFmtId="174" fontId="1" fillId="0" borderId="0"/>
    <xf numFmtId="17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76" fontId="3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71">
    <xf numFmtId="0" fontId="0" fillId="0" borderId="0" xfId="0"/>
    <xf numFmtId="175" fontId="4" fillId="0" borderId="0" xfId="2" applyFont="1"/>
    <xf numFmtId="170" fontId="5" fillId="0" borderId="0" xfId="2" applyNumberFormat="1" applyFont="1"/>
    <xf numFmtId="175" fontId="5" fillId="0" borderId="0" xfId="2" applyFont="1"/>
    <xf numFmtId="175" fontId="6" fillId="0" borderId="0" xfId="2" applyFont="1"/>
    <xf numFmtId="170" fontId="6" fillId="2" borderId="1" xfId="2" applyNumberFormat="1" applyFont="1" applyFill="1" applyBorder="1" applyAlignment="1">
      <alignment horizontal="center"/>
    </xf>
    <xf numFmtId="170" fontId="5" fillId="2" borderId="1" xfId="2" applyNumberFormat="1" applyFont="1" applyFill="1" applyBorder="1" applyAlignment="1">
      <alignment horizontal="center"/>
    </xf>
    <xf numFmtId="170" fontId="6" fillId="3" borderId="1" xfId="2" applyNumberFormat="1" applyFont="1" applyFill="1" applyBorder="1" applyAlignment="1">
      <alignment horizontal="center"/>
    </xf>
    <xf numFmtId="175" fontId="6" fillId="3" borderId="1" xfId="2" applyFont="1" applyFill="1" applyBorder="1"/>
    <xf numFmtId="175" fontId="6" fillId="3" borderId="2" xfId="2" applyFont="1" applyFill="1" applyBorder="1"/>
    <xf numFmtId="170" fontId="6" fillId="3" borderId="2" xfId="2" applyNumberFormat="1" applyFont="1" applyFill="1" applyBorder="1" applyAlignment="1">
      <alignment horizontal="center"/>
    </xf>
    <xf numFmtId="175" fontId="6" fillId="0" borderId="1" xfId="2" applyFont="1" applyBorder="1"/>
    <xf numFmtId="170" fontId="5" fillId="0" borderId="1" xfId="2" applyNumberFormat="1" applyFont="1" applyBorder="1"/>
    <xf numFmtId="175" fontId="6" fillId="0" borderId="2" xfId="2" applyFont="1" applyBorder="1"/>
    <xf numFmtId="165" fontId="5" fillId="2" borderId="2" xfId="2" applyNumberFormat="1" applyFont="1" applyFill="1" applyBorder="1"/>
    <xf numFmtId="165" fontId="5" fillId="0" borderId="1" xfId="2" applyNumberFormat="1" applyFont="1" applyBorder="1"/>
    <xf numFmtId="165" fontId="5" fillId="0" borderId="0" xfId="2" applyNumberFormat="1" applyFont="1"/>
    <xf numFmtId="165" fontId="5" fillId="2" borderId="1" xfId="2" applyNumberFormat="1" applyFont="1" applyFill="1" applyBorder="1"/>
    <xf numFmtId="175" fontId="5" fillId="0" borderId="1" xfId="2" applyFont="1" applyBorder="1"/>
    <xf numFmtId="165" fontId="6" fillId="0" borderId="1" xfId="2" applyNumberFormat="1" applyFont="1" applyBorder="1"/>
    <xf numFmtId="165" fontId="6" fillId="0" borderId="0" xfId="2" applyNumberFormat="1" applyFont="1"/>
    <xf numFmtId="166" fontId="5" fillId="0" borderId="0" xfId="2" applyNumberFormat="1" applyFont="1"/>
    <xf numFmtId="166" fontId="6" fillId="0" borderId="1" xfId="2" applyNumberFormat="1" applyFont="1" applyBorder="1"/>
    <xf numFmtId="166" fontId="6" fillId="0" borderId="0" xfId="2" applyNumberFormat="1" applyFont="1"/>
    <xf numFmtId="175" fontId="7" fillId="0" borderId="1" xfId="2" applyFont="1" applyBorder="1"/>
    <xf numFmtId="175" fontId="7" fillId="0" borderId="3" xfId="2" applyFont="1" applyBorder="1"/>
    <xf numFmtId="165" fontId="7" fillId="0" borderId="1" xfId="2" applyNumberFormat="1" applyFont="1" applyBorder="1"/>
    <xf numFmtId="175" fontId="7" fillId="0" borderId="0" xfId="2" applyFont="1"/>
    <xf numFmtId="165" fontId="7" fillId="0" borderId="0" xfId="2" applyNumberFormat="1" applyFont="1"/>
    <xf numFmtId="165" fontId="5" fillId="3" borderId="1" xfId="2" applyNumberFormat="1" applyFont="1" applyFill="1" applyBorder="1"/>
    <xf numFmtId="175" fontId="6" fillId="0" borderId="4" xfId="2" applyFont="1" applyBorder="1"/>
    <xf numFmtId="165" fontId="5" fillId="2" borderId="4" xfId="2" applyNumberFormat="1" applyFont="1" applyFill="1" applyBorder="1"/>
    <xf numFmtId="167" fontId="5" fillId="0" borderId="1" xfId="2" applyNumberFormat="1" applyFont="1" applyBorder="1"/>
    <xf numFmtId="167" fontId="5" fillId="0" borderId="0" xfId="2" applyNumberFormat="1" applyFont="1"/>
    <xf numFmtId="165" fontId="6" fillId="3" borderId="1" xfId="2" applyNumberFormat="1" applyFont="1" applyFill="1" applyBorder="1"/>
    <xf numFmtId="171" fontId="5" fillId="0" borderId="1" xfId="2" applyNumberFormat="1" applyFont="1" applyBorder="1"/>
    <xf numFmtId="166" fontId="5" fillId="0" borderId="1" xfId="2" applyNumberFormat="1" applyFont="1" applyBorder="1"/>
    <xf numFmtId="175" fontId="4" fillId="0" borderId="1" xfId="2" applyFont="1" applyBorder="1"/>
    <xf numFmtId="175" fontId="6" fillId="2" borderId="1" xfId="2" applyFont="1" applyFill="1" applyBorder="1"/>
    <xf numFmtId="166" fontId="5" fillId="2" borderId="1" xfId="2" applyNumberFormat="1" applyFont="1" applyFill="1" applyBorder="1"/>
    <xf numFmtId="166" fontId="5" fillId="3" borderId="1" xfId="2" applyNumberFormat="1" applyFont="1" applyFill="1" applyBorder="1"/>
    <xf numFmtId="175" fontId="5" fillId="3" borderId="1" xfId="2" applyFont="1" applyFill="1" applyBorder="1"/>
    <xf numFmtId="167" fontId="6" fillId="0" borderId="0" xfId="2" applyNumberFormat="1" applyFont="1"/>
    <xf numFmtId="167" fontId="6" fillId="3" borderId="1" xfId="2" applyNumberFormat="1" applyFont="1" applyFill="1" applyBorder="1"/>
    <xf numFmtId="168" fontId="5" fillId="0" borderId="0" xfId="1" applyNumberFormat="1" applyFont="1"/>
    <xf numFmtId="168" fontId="6" fillId="0" borderId="0" xfId="2" applyNumberFormat="1" applyFont="1"/>
    <xf numFmtId="169" fontId="5" fillId="2" borderId="1" xfId="2" applyNumberFormat="1" applyFont="1" applyFill="1" applyBorder="1"/>
    <xf numFmtId="175" fontId="5" fillId="2" borderId="1" xfId="2" applyFont="1" applyFill="1" applyBorder="1"/>
    <xf numFmtId="175" fontId="6" fillId="4" borderId="1" xfId="2" applyFont="1" applyFill="1" applyBorder="1"/>
    <xf numFmtId="175" fontId="5" fillId="4" borderId="1" xfId="2" applyFont="1" applyFill="1" applyBorder="1"/>
    <xf numFmtId="174" fontId="5" fillId="2" borderId="1" xfId="1" applyFont="1" applyFill="1" applyBorder="1"/>
    <xf numFmtId="172" fontId="5" fillId="2" borderId="1" xfId="2" applyNumberFormat="1" applyFont="1" applyFill="1" applyBorder="1"/>
    <xf numFmtId="167" fontId="5" fillId="2" borderId="1" xfId="2" applyNumberFormat="1" applyFont="1" applyFill="1" applyBorder="1"/>
    <xf numFmtId="173" fontId="5" fillId="2" borderId="1" xfId="2" applyNumberFormat="1" applyFont="1" applyFill="1" applyBorder="1"/>
    <xf numFmtId="166" fontId="5" fillId="2" borderId="1" xfId="1" applyNumberFormat="1" applyFont="1" applyFill="1" applyBorder="1"/>
    <xf numFmtId="164" fontId="9" fillId="0" borderId="5" xfId="7" applyFont="1" applyBorder="1"/>
    <xf numFmtId="164" fontId="10" fillId="0" borderId="5" xfId="7" applyFont="1" applyBorder="1"/>
    <xf numFmtId="4" fontId="11" fillId="0" borderId="5" xfId="0" applyNumberFormat="1" applyFont="1" applyBorder="1"/>
    <xf numFmtId="44" fontId="11" fillId="0" borderId="5" xfId="0" applyNumberFormat="1" applyFont="1" applyBorder="1"/>
    <xf numFmtId="165" fontId="9" fillId="0" borderId="5" xfId="0" applyNumberFormat="1" applyFont="1" applyBorder="1"/>
    <xf numFmtId="165" fontId="10" fillId="0" borderId="5" xfId="0" applyNumberFormat="1" applyFont="1" applyBorder="1"/>
    <xf numFmtId="164" fontId="11" fillId="0" borderId="5" xfId="7" applyFont="1" applyBorder="1"/>
    <xf numFmtId="44" fontId="9" fillId="0" borderId="5" xfId="0" applyNumberFormat="1" applyFont="1" applyBorder="1"/>
    <xf numFmtId="44" fontId="11" fillId="5" borderId="5" xfId="0" applyNumberFormat="1" applyFont="1" applyFill="1" applyBorder="1"/>
    <xf numFmtId="165" fontId="6" fillId="5" borderId="1" xfId="2" applyNumberFormat="1" applyFont="1" applyFill="1" applyBorder="1"/>
    <xf numFmtId="10" fontId="6" fillId="0" borderId="0" xfId="8" applyNumberFormat="1" applyFont="1"/>
    <xf numFmtId="175" fontId="6" fillId="0" borderId="6" xfId="2" applyFont="1" applyBorder="1"/>
    <xf numFmtId="165" fontId="6" fillId="0" borderId="6" xfId="2" applyNumberFormat="1" applyFont="1" applyBorder="1"/>
    <xf numFmtId="175" fontId="6" fillId="0" borderId="5" xfId="2" applyFont="1" applyBorder="1"/>
    <xf numFmtId="165" fontId="6" fillId="0" borderId="5" xfId="2" applyNumberFormat="1" applyFont="1" applyBorder="1"/>
    <xf numFmtId="10" fontId="6" fillId="0" borderId="5" xfId="8" applyNumberFormat="1" applyFont="1" applyBorder="1"/>
  </cellXfs>
  <cellStyles count="9">
    <cellStyle name="Currency" xfId="7" builtinId="4"/>
    <cellStyle name="Excel Built-in Currency" xfId="1" xr:uid="{00000000-0005-0000-0000-000001000000}"/>
    <cellStyle name="Excel Built-in Normal" xfId="2" xr:uid="{00000000-0005-0000-0000-000002000000}"/>
    <cellStyle name="Heading" xfId="3" xr:uid="{00000000-0005-0000-0000-000003000000}"/>
    <cellStyle name="Heading1" xfId="4" xr:uid="{00000000-0005-0000-0000-000004000000}"/>
    <cellStyle name="Normal" xfId="0" builtinId="0" customBuiltin="1"/>
    <cellStyle name="Percent" xfId="8" builtinId="5"/>
    <cellStyle name="Result" xfId="5" xr:uid="{00000000-0005-0000-0000-000007000000}"/>
    <cellStyle name="Result2" xfId="6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99"/>
  <sheetViews>
    <sheetView topLeftCell="A10" zoomScale="120" zoomScaleNormal="120" workbookViewId="0">
      <selection activeCell="C66" sqref="C66"/>
    </sheetView>
  </sheetViews>
  <sheetFormatPr defaultRowHeight="14.25" x14ac:dyDescent="0.2"/>
  <cols>
    <col min="1" max="1" width="30.625" style="4" customWidth="1"/>
    <col min="2" max="2" width="6.625" style="4" customWidth="1"/>
    <col min="3" max="3" width="23.625" style="2" customWidth="1"/>
    <col min="4" max="4" width="6.625" style="3" customWidth="1"/>
    <col min="5" max="5" width="19.5" style="3" customWidth="1"/>
    <col min="6" max="6" width="6.125" style="3" bestFit="1" customWidth="1"/>
    <col min="7" max="7" width="19.5" style="3" customWidth="1"/>
    <col min="8" max="8" width="4.75" style="3" customWidth="1"/>
    <col min="9" max="9" width="19.5" style="3" customWidth="1"/>
    <col min="10" max="10" width="6.625" style="3" customWidth="1"/>
    <col min="11" max="11" width="19.5" style="3" customWidth="1"/>
    <col min="12" max="1024" width="12" style="3" customWidth="1"/>
  </cols>
  <sheetData>
    <row r="1" spans="1:11" ht="15.75" x14ac:dyDescent="0.25">
      <c r="A1" s="1" t="s">
        <v>0</v>
      </c>
      <c r="B1" s="1"/>
    </row>
    <row r="2" spans="1:11" x14ac:dyDescent="0.2">
      <c r="A2" t="s">
        <v>1</v>
      </c>
      <c r="C2" s="5" t="s">
        <v>2</v>
      </c>
      <c r="D2" s="4"/>
      <c r="E2" s="5"/>
      <c r="F2" s="4"/>
      <c r="G2" s="6"/>
      <c r="H2" s="4"/>
      <c r="I2" s="6"/>
      <c r="J2" s="4"/>
      <c r="K2" s="7" t="s">
        <v>3</v>
      </c>
    </row>
    <row r="3" spans="1:11" x14ac:dyDescent="0.2">
      <c r="A3" s="8" t="s">
        <v>4</v>
      </c>
      <c r="B3" s="9"/>
      <c r="C3" s="10" t="s">
        <v>5</v>
      </c>
      <c r="D3" s="9"/>
      <c r="E3" s="10" t="s">
        <v>5</v>
      </c>
      <c r="F3" s="9"/>
      <c r="G3" s="10" t="s">
        <v>5</v>
      </c>
      <c r="H3" s="9"/>
      <c r="I3" s="10" t="s">
        <v>5</v>
      </c>
      <c r="J3" s="8"/>
      <c r="K3" s="7" t="s">
        <v>5</v>
      </c>
    </row>
    <row r="4" spans="1:11" hidden="1" x14ac:dyDescent="0.2">
      <c r="A4" s="11" t="s">
        <v>6</v>
      </c>
      <c r="D4" s="4"/>
      <c r="E4" s="2"/>
      <c r="F4" s="4"/>
      <c r="G4" s="2"/>
      <c r="H4" s="4"/>
      <c r="I4" s="2"/>
      <c r="J4" s="11"/>
      <c r="K4" s="12"/>
    </row>
    <row r="5" spans="1:11" hidden="1" x14ac:dyDescent="0.2">
      <c r="A5" s="11" t="s">
        <v>7</v>
      </c>
      <c r="D5" s="4"/>
      <c r="E5" s="2"/>
      <c r="F5" s="4"/>
      <c r="G5" s="2"/>
      <c r="H5" s="4"/>
      <c r="I5" s="2"/>
      <c r="J5" s="11"/>
      <c r="K5" s="12"/>
    </row>
    <row r="6" spans="1:11" hidden="1" x14ac:dyDescent="0.2">
      <c r="A6" s="11" t="s">
        <v>8</v>
      </c>
      <c r="D6" s="4"/>
      <c r="E6" s="2"/>
      <c r="F6" s="4"/>
      <c r="G6" s="2"/>
      <c r="H6" s="4"/>
      <c r="I6" s="2"/>
      <c r="J6" s="11"/>
      <c r="K6" s="12"/>
    </row>
    <row r="7" spans="1:11" hidden="1" x14ac:dyDescent="0.2">
      <c r="A7" s="11" t="s">
        <v>9</v>
      </c>
      <c r="D7" s="4"/>
      <c r="E7" s="2"/>
      <c r="F7" s="4"/>
      <c r="G7" s="2"/>
      <c r="H7" s="4"/>
      <c r="I7" s="2"/>
      <c r="J7" s="11"/>
      <c r="K7" s="12"/>
    </row>
    <row r="8" spans="1:11" hidden="1" x14ac:dyDescent="0.2">
      <c r="A8" s="11" t="s">
        <v>10</v>
      </c>
      <c r="D8" s="4"/>
      <c r="E8" s="2"/>
      <c r="F8" s="4"/>
      <c r="G8" s="2"/>
      <c r="H8" s="4"/>
      <c r="I8" s="2"/>
      <c r="J8" s="11"/>
      <c r="K8" s="12"/>
    </row>
    <row r="9" spans="1:11" hidden="1" x14ac:dyDescent="0.2">
      <c r="A9" s="11" t="s">
        <v>11</v>
      </c>
      <c r="D9" s="4"/>
      <c r="E9" s="2"/>
      <c r="F9" s="4"/>
      <c r="G9" s="2"/>
      <c r="H9" s="4"/>
      <c r="I9" s="2"/>
      <c r="J9" s="11"/>
      <c r="K9" s="12"/>
    </row>
    <row r="10" spans="1:11" x14ac:dyDescent="0.2">
      <c r="A10" s="11" t="s">
        <v>12</v>
      </c>
      <c r="B10" s="13"/>
      <c r="C10" s="14">
        <v>1400000</v>
      </c>
      <c r="D10" s="13"/>
      <c r="E10" s="14"/>
      <c r="F10" s="13"/>
      <c r="G10" s="14">
        <v>0</v>
      </c>
      <c r="H10" s="13"/>
      <c r="I10" s="14">
        <v>0</v>
      </c>
      <c r="J10" s="11"/>
      <c r="K10" s="15">
        <f>C10+E10+G10+I10</f>
        <v>1400000</v>
      </c>
    </row>
    <row r="11" spans="1:11" x14ac:dyDescent="0.2">
      <c r="C11" s="16"/>
      <c r="D11" s="4"/>
      <c r="E11" s="16"/>
      <c r="F11" s="4"/>
      <c r="G11" s="16"/>
      <c r="H11" s="4"/>
      <c r="I11" s="16"/>
      <c r="J11" s="4"/>
      <c r="K11" s="16"/>
    </row>
    <row r="12" spans="1:11" x14ac:dyDescent="0.2">
      <c r="A12" s="11" t="s">
        <v>13</v>
      </c>
      <c r="B12" s="11"/>
      <c r="C12" s="17">
        <v>417708</v>
      </c>
      <c r="D12" s="11"/>
      <c r="E12" s="17">
        <v>0</v>
      </c>
      <c r="F12" s="11"/>
      <c r="G12" s="17">
        <v>0</v>
      </c>
      <c r="H12" s="11"/>
      <c r="I12" s="17">
        <v>0</v>
      </c>
      <c r="J12" s="11"/>
      <c r="K12" s="15">
        <f>C12+E12+G12+I12</f>
        <v>417708</v>
      </c>
    </row>
    <row r="13" spans="1:11" x14ac:dyDescent="0.2">
      <c r="A13" s="11" t="s">
        <v>154</v>
      </c>
      <c r="B13" s="11"/>
      <c r="C13" s="17">
        <v>35600</v>
      </c>
      <c r="D13" s="11"/>
      <c r="E13" s="17">
        <v>0</v>
      </c>
      <c r="F13" s="11"/>
      <c r="G13" s="17">
        <v>0</v>
      </c>
      <c r="H13" s="11"/>
      <c r="I13" s="17">
        <v>0</v>
      </c>
      <c r="J13" s="11"/>
      <c r="K13" s="15">
        <f>C13+E13+G13+I13</f>
        <v>35600</v>
      </c>
    </row>
    <row r="14" spans="1:11" x14ac:dyDescent="0.2">
      <c r="A14" s="11"/>
      <c r="B14" s="11"/>
      <c r="C14" s="15"/>
      <c r="D14" s="11"/>
      <c r="E14" s="15"/>
      <c r="F14" s="11"/>
      <c r="G14" s="15"/>
      <c r="H14" s="11"/>
      <c r="I14" s="15"/>
      <c r="J14" s="11"/>
      <c r="K14" s="15"/>
    </row>
    <row r="15" spans="1:11" x14ac:dyDescent="0.2">
      <c r="A15" s="11" t="s">
        <v>161</v>
      </c>
      <c r="B15" s="11"/>
      <c r="C15" s="17">
        <v>183886</v>
      </c>
      <c r="D15" s="11"/>
      <c r="E15" s="17">
        <v>0</v>
      </c>
      <c r="F15" s="11"/>
      <c r="G15" s="17">
        <v>0</v>
      </c>
      <c r="H15" s="11"/>
      <c r="I15" s="17">
        <v>0</v>
      </c>
      <c r="J15" s="11"/>
      <c r="K15" s="15">
        <f>C15+E15+G15+I15</f>
        <v>183886</v>
      </c>
    </row>
    <row r="16" spans="1:11" x14ac:dyDescent="0.2">
      <c r="A16" s="11" t="s">
        <v>162</v>
      </c>
      <c r="B16" s="11"/>
      <c r="C16" s="15"/>
      <c r="D16" s="11"/>
      <c r="E16" s="15"/>
      <c r="F16" s="11"/>
      <c r="G16" s="15"/>
      <c r="H16" s="11"/>
      <c r="I16" s="15"/>
      <c r="J16" s="11"/>
      <c r="K16" s="15"/>
    </row>
    <row r="17" spans="1:11" x14ac:dyDescent="0.2">
      <c r="A17" s="18" t="s">
        <v>168</v>
      </c>
      <c r="B17" s="18"/>
      <c r="C17" s="17">
        <v>13975</v>
      </c>
      <c r="D17" s="18"/>
      <c r="E17" s="17">
        <v>0</v>
      </c>
      <c r="F17" s="18"/>
      <c r="G17" s="17">
        <v>0</v>
      </c>
      <c r="H17" s="18"/>
      <c r="I17" s="17">
        <v>0</v>
      </c>
      <c r="J17" s="18"/>
      <c r="K17" s="15">
        <f t="shared" ref="K17:K22" si="0">C17+E17+G17+I17</f>
        <v>13975</v>
      </c>
    </row>
    <row r="18" spans="1:11" x14ac:dyDescent="0.2">
      <c r="A18" s="18" t="s">
        <v>167</v>
      </c>
      <c r="B18" s="18"/>
      <c r="C18" s="17">
        <v>0</v>
      </c>
      <c r="D18" s="18"/>
      <c r="E18" s="17">
        <v>0</v>
      </c>
      <c r="F18" s="18"/>
      <c r="G18" s="17">
        <v>0</v>
      </c>
      <c r="H18" s="18"/>
      <c r="I18" s="17">
        <v>0</v>
      </c>
      <c r="J18" s="18"/>
      <c r="K18" s="15">
        <f t="shared" si="0"/>
        <v>0</v>
      </c>
    </row>
    <row r="19" spans="1:11" x14ac:dyDescent="0.2">
      <c r="A19" s="18" t="s">
        <v>14</v>
      </c>
      <c r="B19" s="18"/>
      <c r="C19" s="17">
        <v>0</v>
      </c>
      <c r="D19" s="18"/>
      <c r="E19" s="17">
        <v>0</v>
      </c>
      <c r="F19" s="18"/>
      <c r="G19" s="17">
        <v>0</v>
      </c>
      <c r="H19" s="18"/>
      <c r="I19" s="17">
        <v>0</v>
      </c>
      <c r="J19" s="18"/>
      <c r="K19" s="15">
        <f t="shared" si="0"/>
        <v>0</v>
      </c>
    </row>
    <row r="20" spans="1:11" x14ac:dyDescent="0.2">
      <c r="A20" s="18" t="s">
        <v>15</v>
      </c>
      <c r="B20" s="18"/>
      <c r="C20" s="17">
        <v>0</v>
      </c>
      <c r="D20" s="18"/>
      <c r="E20" s="17">
        <v>0</v>
      </c>
      <c r="F20" s="18"/>
      <c r="G20" s="17">
        <v>0</v>
      </c>
      <c r="H20" s="18"/>
      <c r="I20" s="17">
        <v>0</v>
      </c>
      <c r="J20" s="18"/>
      <c r="K20" s="15">
        <f t="shared" si="0"/>
        <v>0</v>
      </c>
    </row>
    <row r="21" spans="1:11" x14ac:dyDescent="0.2">
      <c r="A21" s="18" t="s">
        <v>16</v>
      </c>
      <c r="B21" s="18"/>
      <c r="C21" s="17">
        <v>5028</v>
      </c>
      <c r="D21" s="18"/>
      <c r="E21" s="17">
        <v>0</v>
      </c>
      <c r="F21" s="18"/>
      <c r="G21" s="17">
        <v>0</v>
      </c>
      <c r="H21" s="18"/>
      <c r="I21" s="17">
        <v>0</v>
      </c>
      <c r="J21" s="18"/>
      <c r="K21" s="15">
        <f t="shared" si="0"/>
        <v>5028</v>
      </c>
    </row>
    <row r="22" spans="1:11" x14ac:dyDescent="0.2">
      <c r="A22" s="18" t="s">
        <v>17</v>
      </c>
      <c r="B22" s="18"/>
      <c r="C22" s="17">
        <v>5952</v>
      </c>
      <c r="D22" s="18"/>
      <c r="E22" s="17">
        <v>0</v>
      </c>
      <c r="F22" s="18"/>
      <c r="G22" s="17">
        <v>0</v>
      </c>
      <c r="H22" s="18"/>
      <c r="I22" s="17">
        <v>0</v>
      </c>
      <c r="J22" s="18"/>
      <c r="K22" s="15">
        <f t="shared" si="0"/>
        <v>5952</v>
      </c>
    </row>
    <row r="23" spans="1:11" x14ac:dyDescent="0.2">
      <c r="A23" s="66" t="s">
        <v>18</v>
      </c>
      <c r="B23" s="66"/>
      <c r="C23" s="67">
        <f>SUM(C17:C22)</f>
        <v>24955</v>
      </c>
      <c r="D23" s="66"/>
      <c r="E23" s="67">
        <f>SUM(E17:E22)</f>
        <v>0</v>
      </c>
      <c r="F23" s="66"/>
      <c r="G23" s="67">
        <f>SUM(G17:G22)</f>
        <v>0</v>
      </c>
      <c r="H23" s="66"/>
      <c r="I23" s="67">
        <f>SUM(I17:I22)</f>
        <v>0</v>
      </c>
      <c r="J23" s="66"/>
      <c r="K23" s="67">
        <f>SUM(K17:K22)</f>
        <v>24955</v>
      </c>
    </row>
    <row r="24" spans="1:11" x14ac:dyDescent="0.2">
      <c r="A24" s="68" t="s">
        <v>163</v>
      </c>
      <c r="B24" s="68"/>
      <c r="C24" s="69">
        <f>C15+C23</f>
        <v>208841</v>
      </c>
      <c r="D24" s="68"/>
      <c r="E24" s="69">
        <f>E15+E23</f>
        <v>0</v>
      </c>
      <c r="F24" s="68"/>
      <c r="G24" s="69">
        <f>G15+G23</f>
        <v>0</v>
      </c>
      <c r="H24" s="68"/>
      <c r="I24" s="69">
        <f>I15+I23</f>
        <v>0</v>
      </c>
      <c r="J24" s="68"/>
      <c r="K24" s="69">
        <f>K15+K23</f>
        <v>208841</v>
      </c>
    </row>
    <row r="25" spans="1:11" x14ac:dyDescent="0.2">
      <c r="A25" s="68" t="s">
        <v>159</v>
      </c>
      <c r="B25" s="68"/>
      <c r="C25" s="70">
        <f>IF(C15&lt;&gt;0,(C23/C15),"-")</f>
        <v>0.13570908062604004</v>
      </c>
      <c r="D25" s="68"/>
      <c r="E25" s="70" t="str">
        <f>IF(E15&lt;&gt;0,(E23/E15),"-")</f>
        <v>-</v>
      </c>
      <c r="F25" s="68"/>
      <c r="G25" s="70" t="str">
        <f>IF(G15&lt;&gt;0,(G23/G15),"-")</f>
        <v>-</v>
      </c>
      <c r="H25" s="68"/>
      <c r="I25" s="70" t="str">
        <f>IF(I15&lt;&gt;0,(I23/I15),"-")</f>
        <v>-</v>
      </c>
      <c r="J25" s="68"/>
      <c r="K25" s="69"/>
    </row>
    <row r="26" spans="1:11" x14ac:dyDescent="0.2">
      <c r="C26" s="65"/>
      <c r="D26" s="4"/>
      <c r="E26" s="65"/>
      <c r="F26" s="4"/>
      <c r="G26" s="65"/>
      <c r="H26" s="4"/>
      <c r="I26" s="65"/>
      <c r="J26" s="4"/>
      <c r="K26" s="20"/>
    </row>
    <row r="27" spans="1:11" x14ac:dyDescent="0.2">
      <c r="A27" s="11" t="s">
        <v>19</v>
      </c>
      <c r="B27" s="11"/>
      <c r="C27" s="17">
        <v>303312</v>
      </c>
      <c r="D27" s="11"/>
      <c r="E27" s="17">
        <v>0</v>
      </c>
      <c r="F27" s="11"/>
      <c r="G27" s="17">
        <v>0</v>
      </c>
      <c r="H27" s="11"/>
      <c r="I27" s="17">
        <v>0</v>
      </c>
      <c r="J27" s="11"/>
      <c r="K27" s="15">
        <f>C27+E27+G27+I27</f>
        <v>303312</v>
      </c>
    </row>
    <row r="28" spans="1:11" x14ac:dyDescent="0.2">
      <c r="C28" s="16"/>
      <c r="D28" s="4"/>
      <c r="E28" s="16"/>
      <c r="F28" s="4"/>
      <c r="G28" s="16"/>
      <c r="H28" s="4"/>
      <c r="I28" s="16"/>
      <c r="J28" s="4"/>
      <c r="K28" s="16"/>
    </row>
    <row r="29" spans="1:11" x14ac:dyDescent="0.2">
      <c r="A29" s="11" t="s">
        <v>20</v>
      </c>
      <c r="B29" s="11"/>
      <c r="C29" s="15"/>
      <c r="D29" s="11"/>
      <c r="E29" s="15"/>
      <c r="F29" s="11"/>
      <c r="G29" s="15"/>
      <c r="H29" s="11"/>
      <c r="I29" s="15"/>
      <c r="J29" s="11"/>
      <c r="K29" s="15"/>
    </row>
    <row r="30" spans="1:11" x14ac:dyDescent="0.2">
      <c r="A30" s="18" t="s">
        <v>21</v>
      </c>
      <c r="B30" s="11"/>
      <c r="C30" s="17">
        <v>70000</v>
      </c>
      <c r="D30" s="11"/>
      <c r="E30" s="17">
        <v>0</v>
      </c>
      <c r="F30" s="11"/>
      <c r="G30" s="17">
        <v>0</v>
      </c>
      <c r="H30" s="11"/>
      <c r="I30" s="17">
        <v>0</v>
      </c>
      <c r="J30" s="11"/>
      <c r="K30" s="15">
        <f t="shared" ref="K30:K35" si="1">C30+E30+G30+I30</f>
        <v>70000</v>
      </c>
    </row>
    <row r="31" spans="1:11" s="21" customFormat="1" ht="12.75" x14ac:dyDescent="0.2">
      <c r="A31" s="18" t="s">
        <v>22</v>
      </c>
      <c r="B31" s="18"/>
      <c r="C31" s="17">
        <v>24655</v>
      </c>
      <c r="D31" s="18"/>
      <c r="E31" s="17">
        <v>0</v>
      </c>
      <c r="F31" s="18"/>
      <c r="G31" s="17">
        <v>0</v>
      </c>
      <c r="H31" s="18"/>
      <c r="I31" s="17">
        <v>0</v>
      </c>
      <c r="J31" s="18"/>
      <c r="K31" s="15">
        <f t="shared" si="1"/>
        <v>24655</v>
      </c>
    </row>
    <row r="32" spans="1:11" x14ac:dyDescent="0.2">
      <c r="A32" s="18" t="s">
        <v>23</v>
      </c>
      <c r="B32" s="18"/>
      <c r="C32" s="17">
        <v>33626</v>
      </c>
      <c r="D32" s="18"/>
      <c r="E32" s="17">
        <v>0</v>
      </c>
      <c r="F32" s="18"/>
      <c r="G32" s="17">
        <v>0</v>
      </c>
      <c r="H32" s="18"/>
      <c r="I32" s="17">
        <v>0</v>
      </c>
      <c r="J32" s="18"/>
      <c r="K32" s="15">
        <f t="shared" si="1"/>
        <v>33626</v>
      </c>
    </row>
    <row r="33" spans="1:11" x14ac:dyDescent="0.2">
      <c r="A33" s="18" t="s">
        <v>24</v>
      </c>
      <c r="B33" s="18"/>
      <c r="C33" s="17">
        <v>4861</v>
      </c>
      <c r="D33" s="18"/>
      <c r="E33" s="17">
        <v>0</v>
      </c>
      <c r="F33" s="18"/>
      <c r="G33" s="17">
        <v>0</v>
      </c>
      <c r="H33" s="18"/>
      <c r="I33" s="17">
        <v>0</v>
      </c>
      <c r="J33" s="18"/>
      <c r="K33" s="15">
        <f t="shared" si="1"/>
        <v>4861</v>
      </c>
    </row>
    <row r="34" spans="1:11" x14ac:dyDescent="0.2">
      <c r="A34" s="18" t="s">
        <v>25</v>
      </c>
      <c r="B34" s="18"/>
      <c r="C34" s="17">
        <v>3016</v>
      </c>
      <c r="D34" s="18"/>
      <c r="E34" s="17">
        <v>0</v>
      </c>
      <c r="F34" s="18"/>
      <c r="G34" s="17">
        <v>0</v>
      </c>
      <c r="H34" s="18"/>
      <c r="I34" s="17">
        <v>0</v>
      </c>
      <c r="J34" s="18"/>
      <c r="K34" s="15">
        <f t="shared" si="1"/>
        <v>3016</v>
      </c>
    </row>
    <row r="35" spans="1:11" x14ac:dyDescent="0.2">
      <c r="A35" s="18" t="s">
        <v>26</v>
      </c>
      <c r="B35" s="18"/>
      <c r="C35" s="17">
        <v>5970</v>
      </c>
      <c r="D35" s="18"/>
      <c r="E35" s="17">
        <v>0</v>
      </c>
      <c r="F35" s="18"/>
      <c r="G35" s="17">
        <v>0</v>
      </c>
      <c r="H35" s="18"/>
      <c r="I35" s="17">
        <v>0</v>
      </c>
      <c r="J35" s="18"/>
      <c r="K35" s="15">
        <f t="shared" si="1"/>
        <v>5970</v>
      </c>
    </row>
    <row r="36" spans="1:11" x14ac:dyDescent="0.2">
      <c r="A36" s="22" t="s">
        <v>27</v>
      </c>
      <c r="B36" s="22"/>
      <c r="C36" s="19">
        <f>SUM(C30:C35)</f>
        <v>142128</v>
      </c>
      <c r="D36" s="22"/>
      <c r="E36" s="19">
        <f>SUM(E30:E35)</f>
        <v>0</v>
      </c>
      <c r="F36" s="22"/>
      <c r="G36" s="19">
        <f>SUM(G30:G35)</f>
        <v>0</v>
      </c>
      <c r="H36" s="22"/>
      <c r="I36" s="19">
        <f>SUM(I30:I35)</f>
        <v>0</v>
      </c>
      <c r="J36" s="22"/>
      <c r="K36" s="19">
        <f>SUM(K30:K35)</f>
        <v>142128</v>
      </c>
    </row>
    <row r="37" spans="1:11" x14ac:dyDescent="0.2">
      <c r="A37" s="23"/>
      <c r="B37" s="23"/>
      <c r="C37" s="20"/>
      <c r="D37" s="23"/>
      <c r="E37" s="20"/>
      <c r="F37" s="23"/>
      <c r="G37" s="20"/>
      <c r="H37" s="23"/>
      <c r="I37" s="20"/>
      <c r="J37" s="23"/>
      <c r="K37" s="20"/>
    </row>
    <row r="38" spans="1:11" x14ac:dyDescent="0.2">
      <c r="A38" s="11" t="s">
        <v>28</v>
      </c>
      <c r="B38" s="11"/>
      <c r="C38" s="19">
        <f>C36+C27+C23+C15+C12+C13</f>
        <v>1107589</v>
      </c>
      <c r="D38" s="11"/>
      <c r="E38" s="19">
        <f>E36+E27+E23+E15+E12+E13</f>
        <v>0</v>
      </c>
      <c r="F38" s="11"/>
      <c r="G38" s="19">
        <f>G36+G27+G23+G15+G12+G13</f>
        <v>0</v>
      </c>
      <c r="H38" s="11"/>
      <c r="I38" s="19">
        <f>I36+I27+I23+I15+I12+I13</f>
        <v>0</v>
      </c>
      <c r="J38" s="11"/>
      <c r="K38" s="19">
        <f>K36+K27+K23+K15+K12+K13</f>
        <v>1107589</v>
      </c>
    </row>
    <row r="39" spans="1:11" x14ac:dyDescent="0.2">
      <c r="D39" s="4"/>
      <c r="E39" s="2"/>
      <c r="F39" s="4"/>
      <c r="G39" s="2"/>
      <c r="H39" s="4"/>
      <c r="I39" s="2"/>
      <c r="J39" s="4"/>
      <c r="K39" s="2"/>
    </row>
    <row r="40" spans="1:11" ht="15" x14ac:dyDescent="0.25">
      <c r="A40" s="24" t="s">
        <v>29</v>
      </c>
      <c r="B40" s="25"/>
      <c r="C40" s="26">
        <f>C10-C38</f>
        <v>292411</v>
      </c>
      <c r="D40" s="25"/>
      <c r="E40" s="26">
        <f>E10-E38</f>
        <v>0</v>
      </c>
      <c r="F40" s="25"/>
      <c r="G40" s="26">
        <f>G10-G38</f>
        <v>0</v>
      </c>
      <c r="H40" s="25"/>
      <c r="I40" s="26">
        <f>I10-I38</f>
        <v>0</v>
      </c>
      <c r="J40" s="25"/>
      <c r="K40" s="26">
        <f>K10-K38</f>
        <v>292411</v>
      </c>
    </row>
    <row r="41" spans="1:11" ht="15" x14ac:dyDescent="0.25">
      <c r="A41" s="27"/>
      <c r="B41" s="27"/>
      <c r="C41" s="28"/>
      <c r="D41" s="27"/>
      <c r="E41" s="28"/>
      <c r="F41" s="27"/>
      <c r="G41" s="28"/>
      <c r="H41" s="27"/>
      <c r="I41" s="28"/>
      <c r="J41" s="27"/>
      <c r="K41" s="28"/>
    </row>
    <row r="42" spans="1:11" x14ac:dyDescent="0.2">
      <c r="A42" s="8" t="s">
        <v>30</v>
      </c>
      <c r="B42" s="8"/>
      <c r="C42" s="29"/>
      <c r="D42" s="8"/>
      <c r="E42" s="29"/>
      <c r="F42" s="8"/>
      <c r="G42" s="29"/>
      <c r="H42" s="8"/>
      <c r="I42" s="29"/>
      <c r="J42" s="8"/>
      <c r="K42" s="29"/>
    </row>
    <row r="43" spans="1:11" x14ac:dyDescent="0.2">
      <c r="A43" s="18" t="s">
        <v>31</v>
      </c>
      <c r="B43" s="30"/>
      <c r="C43" s="31">
        <v>175000</v>
      </c>
      <c r="D43" s="30"/>
      <c r="E43" s="31">
        <v>0</v>
      </c>
      <c r="F43" s="30"/>
      <c r="G43" s="31">
        <v>0</v>
      </c>
      <c r="H43" s="30"/>
      <c r="I43" s="31">
        <v>0</v>
      </c>
      <c r="J43" s="30"/>
      <c r="K43" s="15">
        <f t="shared" ref="K43:K52" si="2">C43+E43+G43+I43</f>
        <v>175000</v>
      </c>
    </row>
    <row r="44" spans="1:11" x14ac:dyDescent="0.2">
      <c r="A44" s="18" t="s">
        <v>32</v>
      </c>
      <c r="B44" s="11"/>
      <c r="C44" s="17">
        <v>1695</v>
      </c>
      <c r="D44" s="11"/>
      <c r="E44" s="31">
        <v>0</v>
      </c>
      <c r="F44" s="11"/>
      <c r="G44" s="17">
        <v>0</v>
      </c>
      <c r="H44" s="11"/>
      <c r="I44" s="17">
        <v>0</v>
      </c>
      <c r="J44" s="11"/>
      <c r="K44" s="15">
        <f t="shared" si="2"/>
        <v>1695</v>
      </c>
    </row>
    <row r="45" spans="1:11" x14ac:dyDescent="0.2">
      <c r="A45" s="18" t="s">
        <v>33</v>
      </c>
      <c r="B45" s="11"/>
      <c r="C45" s="17">
        <v>1367</v>
      </c>
      <c r="D45" s="11"/>
      <c r="E45" s="31">
        <v>0</v>
      </c>
      <c r="F45" s="11"/>
      <c r="G45" s="17">
        <v>0</v>
      </c>
      <c r="H45" s="11"/>
      <c r="I45" s="17">
        <v>0</v>
      </c>
      <c r="J45" s="11"/>
      <c r="K45" s="15">
        <f t="shared" si="2"/>
        <v>1367</v>
      </c>
    </row>
    <row r="46" spans="1:11" x14ac:dyDescent="0.2">
      <c r="A46" s="18" t="s">
        <v>34</v>
      </c>
      <c r="B46" s="11"/>
      <c r="C46" s="17">
        <v>3972</v>
      </c>
      <c r="D46" s="11"/>
      <c r="E46" s="31">
        <v>0</v>
      </c>
      <c r="F46" s="11"/>
      <c r="G46" s="17">
        <v>0</v>
      </c>
      <c r="H46" s="11"/>
      <c r="I46" s="17">
        <v>0</v>
      </c>
      <c r="J46" s="11"/>
      <c r="K46" s="15">
        <f t="shared" si="2"/>
        <v>3972</v>
      </c>
    </row>
    <row r="47" spans="1:11" x14ac:dyDescent="0.2">
      <c r="A47" s="18" t="s">
        <v>35</v>
      </c>
      <c r="B47" s="11"/>
      <c r="C47" s="17">
        <v>9905</v>
      </c>
      <c r="D47" s="11"/>
      <c r="E47" s="31">
        <v>0</v>
      </c>
      <c r="F47" s="11"/>
      <c r="G47" s="17">
        <v>0</v>
      </c>
      <c r="H47" s="11"/>
      <c r="I47" s="17">
        <v>0</v>
      </c>
      <c r="J47" s="11"/>
      <c r="K47" s="15">
        <f t="shared" si="2"/>
        <v>9905</v>
      </c>
    </row>
    <row r="48" spans="1:11" x14ac:dyDescent="0.2">
      <c r="A48" s="18" t="s">
        <v>36</v>
      </c>
      <c r="B48" s="11"/>
      <c r="C48" s="17">
        <v>711</v>
      </c>
      <c r="D48" s="11"/>
      <c r="E48" s="31">
        <v>0</v>
      </c>
      <c r="F48" s="11"/>
      <c r="G48" s="17">
        <v>0</v>
      </c>
      <c r="H48" s="11"/>
      <c r="I48" s="17">
        <v>0</v>
      </c>
      <c r="J48" s="11"/>
      <c r="K48" s="15">
        <f t="shared" si="2"/>
        <v>711</v>
      </c>
    </row>
    <row r="49" spans="1:11" x14ac:dyDescent="0.2">
      <c r="A49" s="18" t="s">
        <v>37</v>
      </c>
      <c r="B49" s="11"/>
      <c r="C49" s="17">
        <v>2928</v>
      </c>
      <c r="D49" s="11"/>
      <c r="E49" s="31">
        <v>0</v>
      </c>
      <c r="F49" s="11"/>
      <c r="G49" s="17">
        <v>0</v>
      </c>
      <c r="H49" s="11"/>
      <c r="I49" s="17">
        <v>0</v>
      </c>
      <c r="J49" s="11"/>
      <c r="K49" s="15">
        <f t="shared" si="2"/>
        <v>2928</v>
      </c>
    </row>
    <row r="50" spans="1:11" x14ac:dyDescent="0.2">
      <c r="A50" s="18" t="s">
        <v>38</v>
      </c>
      <c r="B50" s="11"/>
      <c r="C50" s="17">
        <v>5818</v>
      </c>
      <c r="D50" s="11"/>
      <c r="E50" s="31">
        <v>0</v>
      </c>
      <c r="F50" s="11"/>
      <c r="G50" s="17">
        <v>0</v>
      </c>
      <c r="H50" s="11"/>
      <c r="I50" s="17">
        <v>0</v>
      </c>
      <c r="J50" s="11"/>
      <c r="K50" s="15">
        <f t="shared" si="2"/>
        <v>5818</v>
      </c>
    </row>
    <row r="51" spans="1:11" x14ac:dyDescent="0.2">
      <c r="A51" s="18" t="s">
        <v>39</v>
      </c>
      <c r="B51" s="11"/>
      <c r="C51" s="17">
        <v>5924</v>
      </c>
      <c r="D51" s="11"/>
      <c r="E51" s="31">
        <v>0</v>
      </c>
      <c r="F51" s="11"/>
      <c r="G51" s="17">
        <v>0</v>
      </c>
      <c r="H51" s="11"/>
      <c r="I51" s="17">
        <v>0</v>
      </c>
      <c r="J51" s="11"/>
      <c r="K51" s="15">
        <f t="shared" si="2"/>
        <v>5924</v>
      </c>
    </row>
    <row r="52" spans="1:11" x14ac:dyDescent="0.2">
      <c r="A52" s="18" t="s">
        <v>40</v>
      </c>
      <c r="B52" s="11"/>
      <c r="C52" s="17">
        <v>10500</v>
      </c>
      <c r="D52" s="11"/>
      <c r="E52" s="31">
        <v>0</v>
      </c>
      <c r="F52" s="11"/>
      <c r="G52" s="17">
        <v>0</v>
      </c>
      <c r="H52" s="11"/>
      <c r="I52" s="17">
        <v>0</v>
      </c>
      <c r="J52" s="11"/>
      <c r="K52" s="15">
        <f t="shared" si="2"/>
        <v>10500</v>
      </c>
    </row>
    <row r="53" spans="1:11" x14ac:dyDescent="0.2">
      <c r="A53" s="18" t="s">
        <v>41</v>
      </c>
      <c r="B53" s="11"/>
      <c r="C53" s="17">
        <v>14482</v>
      </c>
      <c r="D53" s="11"/>
      <c r="E53" s="31">
        <v>0</v>
      </c>
      <c r="F53" s="11"/>
      <c r="G53" s="17">
        <v>0</v>
      </c>
      <c r="H53" s="11"/>
      <c r="I53" s="17">
        <v>0</v>
      </c>
      <c r="J53" s="11"/>
      <c r="K53" s="15">
        <f t="shared" ref="K53:K65" si="3">C53+E53+G53+I53</f>
        <v>14482</v>
      </c>
    </row>
    <row r="54" spans="1:11" x14ac:dyDescent="0.2">
      <c r="A54" s="18" t="s">
        <v>42</v>
      </c>
      <c r="B54" s="11"/>
      <c r="C54" s="17">
        <v>8944</v>
      </c>
      <c r="D54" s="11"/>
      <c r="E54" s="31">
        <v>0</v>
      </c>
      <c r="F54" s="11"/>
      <c r="G54" s="17">
        <v>0</v>
      </c>
      <c r="H54" s="11"/>
      <c r="I54" s="17">
        <v>0</v>
      </c>
      <c r="J54" s="11"/>
      <c r="K54" s="15">
        <f t="shared" si="3"/>
        <v>8944</v>
      </c>
    </row>
    <row r="55" spans="1:11" x14ac:dyDescent="0.2">
      <c r="A55" s="18" t="s">
        <v>43</v>
      </c>
      <c r="B55" s="11"/>
      <c r="C55" s="17">
        <v>2877</v>
      </c>
      <c r="D55" s="11"/>
      <c r="E55" s="31">
        <v>0</v>
      </c>
      <c r="F55" s="11"/>
      <c r="G55" s="17">
        <v>0</v>
      </c>
      <c r="H55" s="11"/>
      <c r="I55" s="17">
        <v>0</v>
      </c>
      <c r="J55" s="11"/>
      <c r="K55" s="15">
        <f t="shared" si="3"/>
        <v>2877</v>
      </c>
    </row>
    <row r="56" spans="1:11" x14ac:dyDescent="0.2">
      <c r="A56" s="18" t="s">
        <v>44</v>
      </c>
      <c r="B56" s="11"/>
      <c r="C56" s="17">
        <v>1848</v>
      </c>
      <c r="D56" s="11"/>
      <c r="E56" s="31">
        <v>0</v>
      </c>
      <c r="F56" s="11"/>
      <c r="G56" s="17">
        <v>0</v>
      </c>
      <c r="H56" s="11"/>
      <c r="I56" s="17">
        <v>0</v>
      </c>
      <c r="J56" s="11"/>
      <c r="K56" s="15">
        <f t="shared" si="3"/>
        <v>1848</v>
      </c>
    </row>
    <row r="57" spans="1:11" x14ac:dyDescent="0.2">
      <c r="A57" s="18" t="s">
        <v>45</v>
      </c>
      <c r="B57" s="11"/>
      <c r="C57" s="17">
        <v>4719</v>
      </c>
      <c r="D57" s="11"/>
      <c r="E57" s="31">
        <v>0</v>
      </c>
      <c r="F57" s="11"/>
      <c r="G57" s="17">
        <v>0</v>
      </c>
      <c r="H57" s="11"/>
      <c r="I57" s="17">
        <v>0</v>
      </c>
      <c r="J57" s="11"/>
      <c r="K57" s="15">
        <f t="shared" si="3"/>
        <v>4719</v>
      </c>
    </row>
    <row r="58" spans="1:11" x14ac:dyDescent="0.2">
      <c r="A58" s="18" t="s">
        <v>46</v>
      </c>
      <c r="B58" s="11"/>
      <c r="C58" s="17">
        <v>875</v>
      </c>
      <c r="D58" s="11"/>
      <c r="E58" s="31">
        <v>0</v>
      </c>
      <c r="F58" s="11"/>
      <c r="G58" s="17">
        <v>0</v>
      </c>
      <c r="H58" s="11"/>
      <c r="I58" s="17">
        <v>0</v>
      </c>
      <c r="J58" s="11"/>
      <c r="K58" s="15">
        <f t="shared" si="3"/>
        <v>875</v>
      </c>
    </row>
    <row r="59" spans="1:11" x14ac:dyDescent="0.2">
      <c r="A59" s="18" t="s">
        <v>47</v>
      </c>
      <c r="B59" s="11"/>
      <c r="C59" s="17">
        <v>3000</v>
      </c>
      <c r="D59" s="11"/>
      <c r="E59" s="31">
        <v>0</v>
      </c>
      <c r="F59" s="11"/>
      <c r="G59" s="17">
        <v>0</v>
      </c>
      <c r="H59" s="11"/>
      <c r="I59" s="17">
        <v>0</v>
      </c>
      <c r="J59" s="11"/>
      <c r="K59" s="15">
        <f t="shared" si="3"/>
        <v>3000</v>
      </c>
    </row>
    <row r="60" spans="1:11" x14ac:dyDescent="0.2">
      <c r="A60" s="18" t="s">
        <v>48</v>
      </c>
      <c r="B60" s="11"/>
      <c r="C60" s="17">
        <v>709</v>
      </c>
      <c r="D60" s="11"/>
      <c r="E60" s="31">
        <v>0</v>
      </c>
      <c r="F60" s="11"/>
      <c r="G60" s="17">
        <v>0</v>
      </c>
      <c r="H60" s="11"/>
      <c r="I60" s="17">
        <v>0</v>
      </c>
      <c r="J60" s="11"/>
      <c r="K60" s="15">
        <f t="shared" si="3"/>
        <v>709</v>
      </c>
    </row>
    <row r="61" spans="1:11" x14ac:dyDescent="0.2">
      <c r="A61" s="18" t="s">
        <v>49</v>
      </c>
      <c r="B61" s="11"/>
      <c r="C61" s="17">
        <v>90</v>
      </c>
      <c r="D61" s="11"/>
      <c r="E61" s="31">
        <v>0</v>
      </c>
      <c r="F61" s="11"/>
      <c r="G61" s="17">
        <v>0</v>
      </c>
      <c r="H61" s="11"/>
      <c r="I61" s="17">
        <v>0</v>
      </c>
      <c r="J61" s="11"/>
      <c r="K61" s="15">
        <f t="shared" si="3"/>
        <v>90</v>
      </c>
    </row>
    <row r="62" spans="1:11" x14ac:dyDescent="0.2">
      <c r="A62" s="18" t="s">
        <v>50</v>
      </c>
      <c r="B62" s="11"/>
      <c r="C62" s="17">
        <v>13914</v>
      </c>
      <c r="D62" s="11"/>
      <c r="E62" s="31">
        <v>0</v>
      </c>
      <c r="F62" s="11"/>
      <c r="G62" s="17">
        <v>0</v>
      </c>
      <c r="H62" s="11"/>
      <c r="I62" s="17">
        <v>0</v>
      </c>
      <c r="J62" s="11"/>
      <c r="K62" s="15">
        <f t="shared" si="3"/>
        <v>13914</v>
      </c>
    </row>
    <row r="63" spans="1:11" x14ac:dyDescent="0.2">
      <c r="A63" s="18" t="s">
        <v>51</v>
      </c>
      <c r="B63" s="11"/>
      <c r="C63" s="17">
        <v>4944</v>
      </c>
      <c r="D63" s="11"/>
      <c r="E63" s="31">
        <v>0</v>
      </c>
      <c r="F63" s="11"/>
      <c r="G63" s="17">
        <v>0</v>
      </c>
      <c r="H63" s="11"/>
      <c r="I63" s="17">
        <v>0</v>
      </c>
      <c r="J63" s="11"/>
      <c r="K63" s="15">
        <f t="shared" si="3"/>
        <v>4944</v>
      </c>
    </row>
    <row r="64" spans="1:11" x14ac:dyDescent="0.2">
      <c r="A64" s="18" t="s">
        <v>158</v>
      </c>
      <c r="B64" s="11"/>
      <c r="C64" s="17">
        <v>10524</v>
      </c>
      <c r="D64" s="11"/>
      <c r="E64" s="31">
        <v>0</v>
      </c>
      <c r="F64" s="11"/>
      <c r="G64" s="17">
        <v>0</v>
      </c>
      <c r="H64" s="11"/>
      <c r="I64" s="17">
        <v>0</v>
      </c>
      <c r="J64" s="11"/>
      <c r="K64" s="15">
        <f t="shared" si="3"/>
        <v>10524</v>
      </c>
    </row>
    <row r="65" spans="1:11" x14ac:dyDescent="0.2">
      <c r="A65" s="18" t="s">
        <v>52</v>
      </c>
      <c r="B65" s="11"/>
      <c r="C65" s="17">
        <v>1766</v>
      </c>
      <c r="D65" s="11"/>
      <c r="E65" s="31">
        <v>0</v>
      </c>
      <c r="F65" s="11"/>
      <c r="G65" s="17">
        <v>0</v>
      </c>
      <c r="H65" s="11"/>
      <c r="I65" s="17">
        <v>0</v>
      </c>
      <c r="J65" s="11"/>
      <c r="K65" s="15">
        <f t="shared" si="3"/>
        <v>1766</v>
      </c>
    </row>
    <row r="66" spans="1:11" s="3" customFormat="1" ht="12.75" x14ac:dyDescent="0.2">
      <c r="A66" s="11" t="s">
        <v>53</v>
      </c>
      <c r="B66" s="11"/>
      <c r="C66" s="19">
        <f>SUM(C43:C65)</f>
        <v>286512</v>
      </c>
      <c r="D66" s="11"/>
      <c r="E66" s="19">
        <f>SUM(E43:E65)</f>
        <v>0</v>
      </c>
      <c r="F66" s="11"/>
      <c r="G66" s="19">
        <f>SUM(G43:G65)</f>
        <v>0</v>
      </c>
      <c r="H66" s="11"/>
      <c r="I66" s="19">
        <f>SUM(I43:I65)</f>
        <v>0</v>
      </c>
      <c r="J66" s="11"/>
      <c r="K66" s="19">
        <f>SUM(K43:K65)</f>
        <v>286512</v>
      </c>
    </row>
    <row r="67" spans="1:11" x14ac:dyDescent="0.2">
      <c r="C67" s="16"/>
      <c r="D67" s="4"/>
      <c r="E67" s="16"/>
      <c r="F67" s="4"/>
      <c r="G67" s="16"/>
      <c r="H67" s="4"/>
      <c r="I67" s="16"/>
      <c r="J67" s="4"/>
      <c r="K67" s="16"/>
    </row>
    <row r="68" spans="1:11" ht="15" x14ac:dyDescent="0.25">
      <c r="A68" s="24" t="s">
        <v>54</v>
      </c>
      <c r="B68" s="24"/>
      <c r="C68" s="26">
        <f>C40-C66</f>
        <v>5899</v>
      </c>
      <c r="D68" s="24"/>
      <c r="E68" s="26">
        <f>E40-E66</f>
        <v>0</v>
      </c>
      <c r="F68" s="24"/>
      <c r="G68" s="26">
        <f>G40-G66</f>
        <v>0</v>
      </c>
      <c r="H68" s="24"/>
      <c r="I68" s="26">
        <f>I40-I66</f>
        <v>0</v>
      </c>
      <c r="J68" s="24"/>
      <c r="K68" s="26">
        <f>K40-K66</f>
        <v>5899</v>
      </c>
    </row>
    <row r="69" spans="1:11" x14ac:dyDescent="0.2">
      <c r="D69" s="4"/>
      <c r="E69" s="2"/>
      <c r="F69" s="4"/>
      <c r="G69" s="2"/>
      <c r="H69" s="4"/>
      <c r="I69" s="2"/>
      <c r="J69" s="4"/>
      <c r="K69" s="2"/>
    </row>
    <row r="70" spans="1:11" x14ac:dyDescent="0.2">
      <c r="A70" s="8" t="s">
        <v>55</v>
      </c>
      <c r="B70" s="8"/>
      <c r="C70" s="29"/>
      <c r="D70" s="8"/>
      <c r="E70" s="29"/>
      <c r="F70" s="8"/>
      <c r="G70" s="29"/>
      <c r="H70" s="8"/>
      <c r="I70" s="29"/>
      <c r="J70" s="8"/>
      <c r="K70" s="29"/>
    </row>
    <row r="71" spans="1:11" x14ac:dyDescent="0.2">
      <c r="A71" s="18" t="s">
        <v>13</v>
      </c>
      <c r="B71" s="18">
        <v>0.1</v>
      </c>
      <c r="C71" s="15">
        <f>B71*C12</f>
        <v>41770.800000000003</v>
      </c>
      <c r="D71" s="18">
        <v>0.1</v>
      </c>
      <c r="E71" s="15">
        <f>D71*E12</f>
        <v>0</v>
      </c>
      <c r="F71" s="18">
        <v>0</v>
      </c>
      <c r="G71" s="15">
        <f>F71*G12</f>
        <v>0</v>
      </c>
      <c r="H71" s="18">
        <v>0</v>
      </c>
      <c r="I71" s="15">
        <f>H71*I12</f>
        <v>0</v>
      </c>
      <c r="J71" s="18">
        <v>0.1</v>
      </c>
      <c r="K71" s="15">
        <f>J71*K12</f>
        <v>41770.800000000003</v>
      </c>
    </row>
    <row r="72" spans="1:11" x14ac:dyDescent="0.2">
      <c r="A72" s="18" t="s">
        <v>154</v>
      </c>
      <c r="B72" s="18">
        <v>0.1</v>
      </c>
      <c r="C72" s="15">
        <f>B72*C13</f>
        <v>3560</v>
      </c>
      <c r="D72" s="18">
        <v>0.1</v>
      </c>
      <c r="E72" s="15">
        <f>D72*E13</f>
        <v>0</v>
      </c>
      <c r="F72" s="18">
        <v>0.1</v>
      </c>
      <c r="G72" s="15">
        <f>F72*G13</f>
        <v>0</v>
      </c>
      <c r="H72" s="18">
        <v>0.1</v>
      </c>
      <c r="I72" s="15">
        <f>H72*I13</f>
        <v>0</v>
      </c>
      <c r="J72" s="18">
        <v>0.1</v>
      </c>
      <c r="K72" s="15">
        <f>J72*K13</f>
        <v>3560</v>
      </c>
    </row>
    <row r="73" spans="1:11" x14ac:dyDescent="0.2">
      <c r="A73" s="18" t="s">
        <v>20</v>
      </c>
      <c r="B73" s="18">
        <v>0.25</v>
      </c>
      <c r="C73" s="15">
        <f>B73*C36</f>
        <v>35532</v>
      </c>
      <c r="D73" s="18">
        <v>0.25</v>
      </c>
      <c r="E73" s="15">
        <f>D73*E36</f>
        <v>0</v>
      </c>
      <c r="F73" s="18">
        <v>0</v>
      </c>
      <c r="G73" s="15">
        <f>F73*G36</f>
        <v>0</v>
      </c>
      <c r="H73" s="18">
        <v>0</v>
      </c>
      <c r="I73" s="15">
        <f>H73*I36</f>
        <v>0</v>
      </c>
      <c r="J73" s="18">
        <v>0.25</v>
      </c>
      <c r="K73" s="15">
        <f>J73*K36</f>
        <v>35532</v>
      </c>
    </row>
    <row r="74" spans="1:11" x14ac:dyDescent="0.2">
      <c r="A74" s="18" t="s">
        <v>56</v>
      </c>
      <c r="B74" s="18">
        <v>0.05</v>
      </c>
      <c r="C74" s="15">
        <f>B74*C27</f>
        <v>15165.6</v>
      </c>
      <c r="D74" s="18">
        <v>0.05</v>
      </c>
      <c r="E74" s="15">
        <f>D74*E27</f>
        <v>0</v>
      </c>
      <c r="F74" s="18">
        <v>0.05</v>
      </c>
      <c r="G74" s="15">
        <f>F74*G27</f>
        <v>0</v>
      </c>
      <c r="H74" s="18">
        <v>0.05</v>
      </c>
      <c r="I74" s="15">
        <f>H74*I27</f>
        <v>0</v>
      </c>
      <c r="J74" s="18">
        <v>0.05</v>
      </c>
      <c r="K74" s="15">
        <f>J74*K27</f>
        <v>15165.6</v>
      </c>
    </row>
    <row r="75" spans="1:11" x14ac:dyDescent="0.2">
      <c r="A75" s="11" t="s">
        <v>57</v>
      </c>
      <c r="B75" s="11"/>
      <c r="C75" s="19">
        <f>SUM(C71:C74)</f>
        <v>96028.400000000009</v>
      </c>
      <c r="D75" s="11"/>
      <c r="E75" s="19">
        <f>SUM(E71:E74)</f>
        <v>0</v>
      </c>
      <c r="F75" s="11"/>
      <c r="G75" s="19">
        <f>SUM(G71:G74)</f>
        <v>0</v>
      </c>
      <c r="H75" s="11"/>
      <c r="I75" s="19">
        <f>SUM(I71:I74)</f>
        <v>0</v>
      </c>
      <c r="J75" s="11"/>
      <c r="K75" s="19">
        <f>SUM(K71:K74)</f>
        <v>96028.400000000009</v>
      </c>
    </row>
    <row r="76" spans="1:11" x14ac:dyDescent="0.2">
      <c r="A76" s="18" t="s">
        <v>58</v>
      </c>
      <c r="B76" s="18"/>
      <c r="C76" s="15">
        <f>C66</f>
        <v>286512</v>
      </c>
      <c r="D76" s="18"/>
      <c r="E76" s="15">
        <f>E66</f>
        <v>0</v>
      </c>
      <c r="F76" s="18"/>
      <c r="G76" s="15">
        <f>G66</f>
        <v>0</v>
      </c>
      <c r="H76" s="18"/>
      <c r="I76" s="15">
        <f>I66</f>
        <v>0</v>
      </c>
      <c r="J76" s="18"/>
      <c r="K76" s="15">
        <f>K66</f>
        <v>286512</v>
      </c>
    </row>
    <row r="77" spans="1:11" x14ac:dyDescent="0.2">
      <c r="A77" s="11" t="s">
        <v>59</v>
      </c>
      <c r="B77" s="11"/>
      <c r="C77" s="19">
        <f>C76-C75</f>
        <v>190483.59999999998</v>
      </c>
      <c r="D77" s="11"/>
      <c r="E77" s="19">
        <f>E76-E75</f>
        <v>0</v>
      </c>
      <c r="F77" s="11"/>
      <c r="G77" s="19">
        <f>G76-G75</f>
        <v>0</v>
      </c>
      <c r="H77" s="11"/>
      <c r="I77" s="19">
        <f>I76-I75</f>
        <v>0</v>
      </c>
      <c r="J77" s="11"/>
      <c r="K77" s="19">
        <f>K76-K75</f>
        <v>190483.59999999998</v>
      </c>
    </row>
    <row r="78" spans="1:11" x14ac:dyDescent="0.2">
      <c r="A78" s="18" t="s">
        <v>60</v>
      </c>
      <c r="B78" s="18"/>
      <c r="C78" s="15">
        <f>C15+C23</f>
        <v>208841</v>
      </c>
      <c r="D78" s="18"/>
      <c r="E78" s="15">
        <f>E15+E23</f>
        <v>0</v>
      </c>
      <c r="F78" s="18"/>
      <c r="G78" s="15">
        <f>G15+G23</f>
        <v>0</v>
      </c>
      <c r="H78" s="18"/>
      <c r="I78" s="15">
        <f>I15+I23</f>
        <v>0</v>
      </c>
      <c r="J78" s="18"/>
      <c r="K78" s="15">
        <f>K15+K23</f>
        <v>208841</v>
      </c>
    </row>
    <row r="79" spans="1:11" x14ac:dyDescent="0.2">
      <c r="A79" s="18" t="s">
        <v>61</v>
      </c>
      <c r="B79" s="18"/>
      <c r="C79" s="32">
        <f>IF(C78=0,0,C77/C78*100)</f>
        <v>91.20986779415918</v>
      </c>
      <c r="D79" s="18"/>
      <c r="E79" s="32">
        <f>IF(E78=0,0,E77/E78*100)</f>
        <v>0</v>
      </c>
      <c r="F79" s="18"/>
      <c r="G79" s="32">
        <f>IF(G78=0,0,G77/G78*100)</f>
        <v>0</v>
      </c>
      <c r="H79" s="18"/>
      <c r="I79" s="32">
        <f>IF(I78=0,0,I77/I78*100)</f>
        <v>0</v>
      </c>
      <c r="J79" s="18"/>
      <c r="K79" s="32">
        <f>IF(K78=0,0,K77/K78*100)</f>
        <v>91.20986779415918</v>
      </c>
    </row>
    <row r="80" spans="1:11" x14ac:dyDescent="0.2">
      <c r="A80" s="3"/>
      <c r="B80" s="3"/>
      <c r="C80" s="33"/>
      <c r="E80" s="33"/>
      <c r="G80" s="33"/>
      <c r="I80" s="33"/>
      <c r="K80" s="33"/>
    </row>
    <row r="81" spans="1:11" x14ac:dyDescent="0.2">
      <c r="A81" s="8" t="s">
        <v>62</v>
      </c>
      <c r="B81" s="8"/>
      <c r="C81" s="34" t="s">
        <v>63</v>
      </c>
      <c r="D81" s="8"/>
      <c r="E81" s="34" t="s">
        <v>63</v>
      </c>
      <c r="F81" s="8"/>
      <c r="G81" s="34" t="s">
        <v>63</v>
      </c>
      <c r="H81" s="8"/>
      <c r="I81" s="34" t="s">
        <v>63</v>
      </c>
      <c r="J81" s="8"/>
      <c r="K81" s="34" t="s">
        <v>63</v>
      </c>
    </row>
    <row r="82" spans="1:11" x14ac:dyDescent="0.2">
      <c r="A82" s="18" t="s">
        <v>64</v>
      </c>
      <c r="B82" s="35">
        <f>IF(C10=0,0,C66/C10*100)</f>
        <v>20.465142857142858</v>
      </c>
      <c r="C82" s="18" t="s">
        <v>65</v>
      </c>
      <c r="D82" s="35">
        <f>IF(E10=0,0,E66/E10*100)</f>
        <v>0</v>
      </c>
      <c r="E82" s="18" t="s">
        <v>65</v>
      </c>
      <c r="F82" s="35">
        <f>IF(G10=0,0,G66/G10*100)</f>
        <v>0</v>
      </c>
      <c r="G82" s="18" t="s">
        <v>65</v>
      </c>
      <c r="H82" s="35">
        <f>IF(I10=0,0,I66/I10*100)</f>
        <v>0</v>
      </c>
      <c r="I82" s="18" t="s">
        <v>65</v>
      </c>
      <c r="J82" s="35">
        <f>IF(K10=0,0,K66/K10*100)</f>
        <v>20.465142857142858</v>
      </c>
      <c r="K82" s="18" t="s">
        <v>65</v>
      </c>
    </row>
    <row r="83" spans="1:11" x14ac:dyDescent="0.2">
      <c r="A83" s="18" t="s">
        <v>66</v>
      </c>
      <c r="B83" s="35">
        <f>IF(C10=0,0,(C23+C15)/C10*100)</f>
        <v>14.917214285714287</v>
      </c>
      <c r="C83" s="18" t="s">
        <v>67</v>
      </c>
      <c r="D83" s="35">
        <f>IF(E10=0,0,(E23+E15)/E10*100)</f>
        <v>0</v>
      </c>
      <c r="E83" s="18" t="s">
        <v>67</v>
      </c>
      <c r="F83" s="35">
        <f>IF(G10=0,0,(G23+G15)/G10*100)</f>
        <v>0</v>
      </c>
      <c r="G83" s="18" t="s">
        <v>67</v>
      </c>
      <c r="H83" s="35">
        <f>IF(I10=0,0,(I23+I15)/I10*100)</f>
        <v>0</v>
      </c>
      <c r="I83" s="18" t="s">
        <v>67</v>
      </c>
      <c r="J83" s="35">
        <f>IF(K10=0,0,(K23+K15)/K10*100)</f>
        <v>14.917214285714287</v>
      </c>
      <c r="K83" s="18" t="s">
        <v>67</v>
      </c>
    </row>
    <row r="84" spans="1:11" x14ac:dyDescent="0.2">
      <c r="A84" s="18" t="s">
        <v>164</v>
      </c>
      <c r="B84" s="35">
        <f>IF(C10=0,0,(C12+C13)/C10*100)</f>
        <v>32.37914285714286</v>
      </c>
      <c r="C84" s="18" t="s">
        <v>68</v>
      </c>
      <c r="D84" s="35">
        <f>IF(E10=0,0,(E12+E13)/E10*100)</f>
        <v>0</v>
      </c>
      <c r="E84" s="18" t="s">
        <v>68</v>
      </c>
      <c r="F84" s="35">
        <f>IF(G10=0,0,(G12+G13)/G10*100)</f>
        <v>0</v>
      </c>
      <c r="G84" s="18" t="s">
        <v>68</v>
      </c>
      <c r="H84" s="35">
        <f>IF(I10=0,0,(I12+I13)/I10*100)</f>
        <v>0</v>
      </c>
      <c r="I84" s="18" t="s">
        <v>68</v>
      </c>
      <c r="J84" s="35">
        <f>IF(K10=0,0,(K12+K13)/K10*100)</f>
        <v>32.37914285714286</v>
      </c>
      <c r="K84" s="18" t="s">
        <v>68</v>
      </c>
    </row>
    <row r="85" spans="1:11" x14ac:dyDescent="0.2">
      <c r="A85" s="36" t="s">
        <v>69</v>
      </c>
      <c r="B85" s="35">
        <f>IF(C10=0,0,C36/C10*100)</f>
        <v>10.151999999999999</v>
      </c>
      <c r="C85" s="36" t="s">
        <v>70</v>
      </c>
      <c r="D85" s="35">
        <f>IF(E10=0,0,E36/E10*100)</f>
        <v>0</v>
      </c>
      <c r="E85" s="36" t="s">
        <v>70</v>
      </c>
      <c r="F85" s="35">
        <f>IF(G10=0,0,G36/G10*100)</f>
        <v>0</v>
      </c>
      <c r="G85" s="36" t="s">
        <v>70</v>
      </c>
      <c r="H85" s="35">
        <f>IF(I10=0,0,I36/I10*100)</f>
        <v>0</v>
      </c>
      <c r="I85" s="36" t="s">
        <v>70</v>
      </c>
      <c r="J85" s="35">
        <f>IF(K10=0,0,K36/K10*100)</f>
        <v>10.151999999999999</v>
      </c>
      <c r="K85" s="36" t="s">
        <v>70</v>
      </c>
    </row>
    <row r="86" spans="1:11" x14ac:dyDescent="0.2">
      <c r="A86" s="18" t="s">
        <v>165</v>
      </c>
      <c r="B86" s="35">
        <f>IF(C10=0,0,C43/C10*100)</f>
        <v>12.5</v>
      </c>
      <c r="C86" s="18" t="s">
        <v>71</v>
      </c>
      <c r="D86" s="35">
        <f>IF(E10=0,0,E43/E10*100)</f>
        <v>0</v>
      </c>
      <c r="E86" s="18" t="s">
        <v>71</v>
      </c>
      <c r="F86" s="35">
        <f>IF(G10=0,0,G43/G10*100)</f>
        <v>0</v>
      </c>
      <c r="G86" s="18" t="s">
        <v>71</v>
      </c>
      <c r="H86" s="35">
        <f>IF(I10=0,0,I43/I10*100)</f>
        <v>0</v>
      </c>
      <c r="I86" s="18" t="s">
        <v>71</v>
      </c>
      <c r="J86" s="35">
        <f>IF(K10=0,0,K43/K10*100)</f>
        <v>12.5</v>
      </c>
      <c r="K86" s="18" t="s">
        <v>71</v>
      </c>
    </row>
    <row r="94" spans="1:11" x14ac:dyDescent="0.2">
      <c r="A94" s="3"/>
    </row>
    <row r="95" spans="1:11" x14ac:dyDescent="0.2">
      <c r="A95" s="3"/>
    </row>
    <row r="96" spans="1:11" x14ac:dyDescent="0.2">
      <c r="A96" s="3"/>
    </row>
    <row r="97" spans="1:1" x14ac:dyDescent="0.2">
      <c r="A97" s="3"/>
    </row>
    <row r="98" spans="1:1" x14ac:dyDescent="0.2">
      <c r="A98" s="21"/>
    </row>
    <row r="99" spans="1:1" x14ac:dyDescent="0.2">
      <c r="A99" s="3"/>
    </row>
  </sheetData>
  <pageMargins left="0.70000000000000007" right="0.70000000000000007" top="1.1437000000000002" bottom="1.1437000000000002" header="0.75000000000000011" footer="0.75000000000000011"/>
  <pageSetup scale="69" fitToWidth="0" fitToHeight="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9"/>
  <sheetViews>
    <sheetView tabSelected="1" zoomScale="110" zoomScaleNormal="110" workbookViewId="0">
      <selection activeCell="A19" sqref="A19"/>
    </sheetView>
  </sheetViews>
  <sheetFormatPr defaultRowHeight="14.25" x14ac:dyDescent="0.2"/>
  <cols>
    <col min="1" max="1" width="37.875" style="3" customWidth="1"/>
    <col min="2" max="2" width="16.125" style="3" customWidth="1"/>
    <col min="3" max="3" width="8.75" style="3" customWidth="1"/>
    <col min="4" max="5" width="8.625" style="3" customWidth="1"/>
    <col min="6" max="6" width="4.375" style="3" customWidth="1"/>
    <col min="7" max="7" width="12" style="3" customWidth="1"/>
    <col min="8" max="8" width="8" style="3" customWidth="1"/>
    <col min="9" max="9" width="7.5" style="3" customWidth="1"/>
    <col min="10" max="10" width="7.25" style="3" customWidth="1"/>
    <col min="11" max="11" width="4.125" style="3" customWidth="1"/>
    <col min="12" max="13" width="12" style="3" customWidth="1"/>
    <col min="14" max="14" width="4.875" style="3" bestFit="1" customWidth="1"/>
    <col min="15" max="15" width="6.625" style="3" bestFit="1" customWidth="1"/>
    <col min="16" max="1024" width="12" style="3" customWidth="1"/>
  </cols>
  <sheetData>
    <row r="1" spans="1:15" ht="15.75" x14ac:dyDescent="0.25">
      <c r="A1" s="1" t="s">
        <v>72</v>
      </c>
    </row>
    <row r="2" spans="1:15" ht="15.75" x14ac:dyDescent="0.25">
      <c r="A2" s="1"/>
      <c r="B2" t="s">
        <v>73</v>
      </c>
      <c r="G2" t="s">
        <v>74</v>
      </c>
      <c r="L2" t="s">
        <v>155</v>
      </c>
    </row>
    <row r="3" spans="1:15" ht="15.75" x14ac:dyDescent="0.25">
      <c r="A3" s="37"/>
      <c r="B3" s="38" t="s">
        <v>75</v>
      </c>
      <c r="C3" s="18"/>
      <c r="D3" s="18"/>
      <c r="E3" s="18"/>
      <c r="G3" s="38"/>
      <c r="H3" s="18"/>
      <c r="I3" s="18"/>
      <c r="J3" s="18"/>
      <c r="L3" s="38"/>
      <c r="M3" s="18"/>
      <c r="N3" s="18"/>
      <c r="O3" s="18"/>
    </row>
    <row r="4" spans="1:15" x14ac:dyDescent="0.2">
      <c r="A4" s="18" t="s">
        <v>76</v>
      </c>
      <c r="B4" s="39">
        <v>35</v>
      </c>
      <c r="C4" s="18" t="s">
        <v>77</v>
      </c>
      <c r="D4" s="18"/>
      <c r="E4" s="18"/>
      <c r="G4" s="39">
        <v>35</v>
      </c>
      <c r="H4" s="18" t="s">
        <v>77</v>
      </c>
      <c r="I4" s="18"/>
      <c r="J4" s="18"/>
      <c r="L4" s="39">
        <v>35</v>
      </c>
      <c r="M4" s="18" t="s">
        <v>77</v>
      </c>
      <c r="N4" s="18"/>
      <c r="O4" s="18"/>
    </row>
    <row r="5" spans="1:15" x14ac:dyDescent="0.2">
      <c r="A5" s="18" t="s">
        <v>78</v>
      </c>
      <c r="B5" s="39">
        <v>10</v>
      </c>
      <c r="C5" s="18" t="s">
        <v>79</v>
      </c>
      <c r="D5" s="18"/>
      <c r="E5" s="18"/>
      <c r="G5" s="39">
        <v>10</v>
      </c>
      <c r="H5" s="18" t="s">
        <v>79</v>
      </c>
      <c r="I5" s="18"/>
      <c r="J5" s="18"/>
      <c r="L5" s="39">
        <v>10</v>
      </c>
      <c r="M5" s="18" t="s">
        <v>79</v>
      </c>
      <c r="N5" s="18"/>
      <c r="O5" s="18"/>
    </row>
    <row r="6" spans="1:15" x14ac:dyDescent="0.2">
      <c r="A6" s="18" t="s">
        <v>80</v>
      </c>
      <c r="B6" s="39">
        <v>5</v>
      </c>
      <c r="C6" s="18" t="s">
        <v>81</v>
      </c>
      <c r="D6" s="18"/>
      <c r="E6" s="18"/>
      <c r="G6" s="39">
        <v>5</v>
      </c>
      <c r="H6" s="18" t="s">
        <v>81</v>
      </c>
      <c r="I6" s="18"/>
      <c r="J6" s="18"/>
      <c r="L6" s="39">
        <v>5</v>
      </c>
      <c r="M6" s="18" t="s">
        <v>81</v>
      </c>
      <c r="N6" s="18"/>
      <c r="O6" s="18"/>
    </row>
    <row r="7" spans="1:15" x14ac:dyDescent="0.2">
      <c r="A7" s="11" t="s">
        <v>82</v>
      </c>
      <c r="B7" s="22">
        <f>B5*B6*B4</f>
        <v>1750</v>
      </c>
      <c r="C7" s="11" t="s">
        <v>83</v>
      </c>
      <c r="D7" s="18"/>
      <c r="E7" s="18"/>
      <c r="G7" s="22">
        <f>G5*G6*G4</f>
        <v>1750</v>
      </c>
      <c r="H7" s="11" t="s">
        <v>83</v>
      </c>
      <c r="I7" s="18"/>
      <c r="J7" s="18"/>
      <c r="L7" s="22">
        <f>L5*L6*L4</f>
        <v>1750</v>
      </c>
      <c r="M7" s="11" t="s">
        <v>83</v>
      </c>
      <c r="N7" s="18"/>
      <c r="O7" s="18"/>
    </row>
    <row r="8" spans="1:15" x14ac:dyDescent="0.2">
      <c r="B8" s="21"/>
      <c r="G8" s="21"/>
      <c r="L8" s="21"/>
    </row>
    <row r="9" spans="1:15" x14ac:dyDescent="0.2">
      <c r="A9" s="8" t="s">
        <v>84</v>
      </c>
      <c r="B9" s="40"/>
      <c r="C9" s="41"/>
      <c r="D9" s="41"/>
      <c r="E9" s="41"/>
      <c r="G9" s="40"/>
      <c r="H9" s="41"/>
      <c r="I9" s="41"/>
      <c r="J9" s="41"/>
      <c r="L9" s="40"/>
      <c r="M9" s="41"/>
      <c r="N9" s="41"/>
      <c r="O9" s="41"/>
    </row>
    <row r="10" spans="1:15" x14ac:dyDescent="0.2">
      <c r="A10" s="18" t="s">
        <v>85</v>
      </c>
      <c r="B10" s="36">
        <f>D10*B6*B5</f>
        <v>50</v>
      </c>
      <c r="C10" s="18" t="s">
        <v>83</v>
      </c>
      <c r="D10" s="39">
        <v>1</v>
      </c>
      <c r="E10" s="18" t="s">
        <v>77</v>
      </c>
      <c r="G10" s="36">
        <f>I10*G6*G5</f>
        <v>50</v>
      </c>
      <c r="H10" s="18" t="s">
        <v>83</v>
      </c>
      <c r="I10" s="39">
        <v>1</v>
      </c>
      <c r="J10" s="18" t="s">
        <v>77</v>
      </c>
      <c r="L10" s="36">
        <f>N10*L6*L5</f>
        <v>50</v>
      </c>
      <c r="M10" s="18" t="s">
        <v>83</v>
      </c>
      <c r="N10" s="39">
        <v>1</v>
      </c>
      <c r="O10" s="18" t="s">
        <v>77</v>
      </c>
    </row>
    <row r="11" spans="1:15" x14ac:dyDescent="0.2">
      <c r="A11" s="18" t="s">
        <v>86</v>
      </c>
      <c r="B11" s="36">
        <f>D11*B5</f>
        <v>50</v>
      </c>
      <c r="C11" s="18" t="s">
        <v>83</v>
      </c>
      <c r="D11" s="39">
        <v>5</v>
      </c>
      <c r="E11" s="18" t="s">
        <v>87</v>
      </c>
      <c r="G11" s="36">
        <f>I11*G5</f>
        <v>30</v>
      </c>
      <c r="H11" s="18" t="s">
        <v>83</v>
      </c>
      <c r="I11" s="39">
        <v>3</v>
      </c>
      <c r="J11" s="18" t="s">
        <v>87</v>
      </c>
      <c r="L11" s="36">
        <f>N11*L5</f>
        <v>30</v>
      </c>
      <c r="M11" s="18" t="s">
        <v>83</v>
      </c>
      <c r="N11" s="39">
        <v>3</v>
      </c>
      <c r="O11" s="18" t="s">
        <v>87</v>
      </c>
    </row>
    <row r="12" spans="1:15" x14ac:dyDescent="0.2">
      <c r="A12" s="18" t="s">
        <v>88</v>
      </c>
      <c r="B12" s="36">
        <f>(D12*B4*B6)/60</f>
        <v>87.5</v>
      </c>
      <c r="C12" s="18" t="s">
        <v>83</v>
      </c>
      <c r="D12" s="39">
        <v>30</v>
      </c>
      <c r="E12" s="18" t="s">
        <v>89</v>
      </c>
      <c r="G12" s="36">
        <f>(I12*G4*G6)/60</f>
        <v>87.5</v>
      </c>
      <c r="H12" s="18" t="s">
        <v>83</v>
      </c>
      <c r="I12" s="39">
        <v>30</v>
      </c>
      <c r="J12" s="18" t="s">
        <v>89</v>
      </c>
      <c r="L12" s="36">
        <f>(N12*L4*L6)/60</f>
        <v>87.5</v>
      </c>
      <c r="M12" s="18" t="s">
        <v>83</v>
      </c>
      <c r="N12" s="39">
        <v>30</v>
      </c>
      <c r="O12" s="18" t="s">
        <v>89</v>
      </c>
    </row>
    <row r="13" spans="1:15" x14ac:dyDescent="0.2">
      <c r="A13" s="18" t="s">
        <v>90</v>
      </c>
      <c r="B13" s="36">
        <f>D13*B4*B6/60</f>
        <v>262.5</v>
      </c>
      <c r="C13" s="18" t="s">
        <v>83</v>
      </c>
      <c r="D13" s="39">
        <v>90</v>
      </c>
      <c r="E13" s="18" t="s">
        <v>89</v>
      </c>
      <c r="G13" s="36">
        <f>I13*G4*G6/60</f>
        <v>262.5</v>
      </c>
      <c r="H13" s="18" t="s">
        <v>83</v>
      </c>
      <c r="I13" s="39">
        <v>90</v>
      </c>
      <c r="J13" s="18" t="s">
        <v>89</v>
      </c>
      <c r="L13" s="36">
        <f>N13*L4*L6/60</f>
        <v>262.5</v>
      </c>
      <c r="M13" s="18" t="s">
        <v>83</v>
      </c>
      <c r="N13" s="39">
        <v>90</v>
      </c>
      <c r="O13" s="18" t="s">
        <v>89</v>
      </c>
    </row>
    <row r="14" spans="1:15" x14ac:dyDescent="0.2">
      <c r="B14" s="21"/>
      <c r="G14" s="21"/>
      <c r="L14" s="21"/>
    </row>
    <row r="15" spans="1:15" x14ac:dyDescent="0.2">
      <c r="A15" s="11" t="s">
        <v>91</v>
      </c>
      <c r="B15" s="22">
        <f>B7-SUM(B10:B13)</f>
        <v>1300</v>
      </c>
      <c r="C15" s="11" t="s">
        <v>83</v>
      </c>
      <c r="D15" s="18"/>
      <c r="E15" s="18"/>
      <c r="G15" s="22">
        <f>G7-SUM(G10:G13)</f>
        <v>1320</v>
      </c>
      <c r="H15" s="11" t="s">
        <v>83</v>
      </c>
      <c r="I15" s="18"/>
      <c r="J15" s="18"/>
      <c r="L15" s="22">
        <f>L7-SUM(L10:L13)</f>
        <v>1320</v>
      </c>
      <c r="M15" s="11" t="s">
        <v>83</v>
      </c>
      <c r="N15" s="18"/>
      <c r="O15" s="18"/>
    </row>
    <row r="16" spans="1:15" x14ac:dyDescent="0.2">
      <c r="A16" s="4"/>
      <c r="B16" s="42"/>
      <c r="G16" s="42"/>
      <c r="L16" s="42"/>
    </row>
    <row r="17" spans="1:15" x14ac:dyDescent="0.2">
      <c r="A17" s="8" t="s">
        <v>92</v>
      </c>
      <c r="B17" s="43"/>
      <c r="C17" s="41"/>
      <c r="D17" s="41"/>
      <c r="E17" s="41"/>
      <c r="G17" s="43"/>
      <c r="H17" s="41"/>
      <c r="I17" s="41"/>
      <c r="J17" s="41"/>
      <c r="L17" s="43"/>
      <c r="M17" s="41"/>
      <c r="N17" s="41"/>
      <c r="O17" s="41"/>
    </row>
    <row r="18" spans="1:15" x14ac:dyDescent="0.2">
      <c r="A18" s="18" t="s">
        <v>93</v>
      </c>
      <c r="B18" s="17">
        <v>17</v>
      </c>
      <c r="C18" s="18" t="s">
        <v>94</v>
      </c>
      <c r="D18" s="18"/>
      <c r="E18" s="18"/>
      <c r="G18" s="17">
        <v>22</v>
      </c>
      <c r="H18" s="18" t="s">
        <v>94</v>
      </c>
      <c r="I18" s="18"/>
      <c r="J18" s="18"/>
      <c r="L18" s="17">
        <v>14.58</v>
      </c>
      <c r="M18" s="18" t="s">
        <v>94</v>
      </c>
      <c r="N18" s="18"/>
      <c r="O18" s="18"/>
    </row>
    <row r="19" spans="1:15" x14ac:dyDescent="0.2">
      <c r="A19" s="18" t="s">
        <v>95</v>
      </c>
      <c r="B19" s="64">
        <f>(B18*B7)/B15</f>
        <v>22.884615384615383</v>
      </c>
      <c r="C19" s="18" t="s">
        <v>94</v>
      </c>
      <c r="D19" s="18"/>
      <c r="E19" s="18"/>
      <c r="G19" s="64">
        <f>(G18*G7)/G15</f>
        <v>29.166666666666668</v>
      </c>
      <c r="H19" s="18" t="s">
        <v>94</v>
      </c>
      <c r="I19" s="18"/>
      <c r="J19" s="18"/>
      <c r="L19" s="64">
        <f>(L18*L7)/L15</f>
        <v>19.329545454545453</v>
      </c>
      <c r="M19" s="18" t="s">
        <v>94</v>
      </c>
      <c r="N19" s="18"/>
      <c r="O19" s="18"/>
    </row>
    <row r="21" spans="1:15" x14ac:dyDescent="0.2">
      <c r="A21" t="s">
        <v>97</v>
      </c>
    </row>
    <row r="22" spans="1:15" x14ac:dyDescent="0.2">
      <c r="A22" t="s">
        <v>98</v>
      </c>
    </row>
    <row r="24" spans="1:15" x14ac:dyDescent="0.2">
      <c r="A24" s="4"/>
    </row>
    <row r="25" spans="1:15" x14ac:dyDescent="0.2">
      <c r="D25" s="16"/>
      <c r="E25" s="44"/>
    </row>
    <row r="26" spans="1:15" x14ac:dyDescent="0.2">
      <c r="E26" s="44"/>
    </row>
    <row r="27" spans="1:15" x14ac:dyDescent="0.2">
      <c r="B27" s="4"/>
      <c r="E27" s="45"/>
    </row>
    <row r="29" spans="1:15" x14ac:dyDescent="0.2">
      <c r="E29" s="45"/>
    </row>
  </sheetData>
  <pageMargins left="0.70000000000000007" right="0.70000000000000007" top="1.1437000000000002" bottom="1.1437000000000002" header="0.75000000000000011" footer="0.75000000000000011"/>
  <pageSetup fitToWidth="0" fitToHeight="0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9"/>
  <sheetViews>
    <sheetView zoomScale="110" zoomScaleNormal="110" workbookViewId="0">
      <selection activeCell="B6" sqref="B6"/>
    </sheetView>
  </sheetViews>
  <sheetFormatPr defaultRowHeight="14.25" x14ac:dyDescent="0.2"/>
  <cols>
    <col min="1" max="1" width="35.75" style="3" customWidth="1"/>
    <col min="2" max="2" width="23.25" style="3" customWidth="1"/>
    <col min="3" max="3" width="15.375" style="3" customWidth="1"/>
    <col min="4" max="1024" width="12" style="3" customWidth="1"/>
  </cols>
  <sheetData>
    <row r="1" spans="1:5" ht="15.75" x14ac:dyDescent="0.25">
      <c r="A1" s="1" t="s">
        <v>99</v>
      </c>
    </row>
    <row r="2" spans="1:5" ht="15.75" x14ac:dyDescent="0.25">
      <c r="A2" s="1"/>
    </row>
    <row r="3" spans="1:5" x14ac:dyDescent="0.2">
      <c r="A3" s="18"/>
      <c r="B3" s="38" t="s">
        <v>166</v>
      </c>
      <c r="C3" s="38"/>
      <c r="D3" s="38"/>
      <c r="E3" s="38"/>
    </row>
    <row r="4" spans="1:5" x14ac:dyDescent="0.2">
      <c r="A4" s="18" t="s">
        <v>100</v>
      </c>
      <c r="B4" s="46">
        <v>2</v>
      </c>
      <c r="C4" s="46">
        <v>2</v>
      </c>
      <c r="D4" s="46">
        <v>0</v>
      </c>
      <c r="E4" s="46">
        <v>0</v>
      </c>
    </row>
    <row r="5" spans="1:5" x14ac:dyDescent="0.2">
      <c r="A5" s="18" t="s">
        <v>101</v>
      </c>
      <c r="B5" s="17">
        <v>22.88</v>
      </c>
      <c r="C5" s="17">
        <v>21.54</v>
      </c>
      <c r="D5" s="17">
        <v>0</v>
      </c>
      <c r="E5" s="17">
        <v>0</v>
      </c>
    </row>
    <row r="6" spans="1:5" x14ac:dyDescent="0.2">
      <c r="A6" s="18" t="s">
        <v>157</v>
      </c>
      <c r="B6" s="17">
        <v>29.17</v>
      </c>
      <c r="C6" s="17">
        <v>27.84</v>
      </c>
      <c r="D6" s="17">
        <v>0</v>
      </c>
      <c r="E6" s="17">
        <v>0</v>
      </c>
    </row>
    <row r="7" spans="1:5" x14ac:dyDescent="0.2">
      <c r="A7" s="18" t="s">
        <v>156</v>
      </c>
      <c r="B7" s="15">
        <f>B5*B4</f>
        <v>45.76</v>
      </c>
      <c r="C7" s="15">
        <f>C5*C4</f>
        <v>43.08</v>
      </c>
      <c r="D7" s="15">
        <f>D5*D4</f>
        <v>0</v>
      </c>
      <c r="E7" s="15">
        <f>E5*E4</f>
        <v>0</v>
      </c>
    </row>
    <row r="8" spans="1:5" ht="15.75" customHeight="1" x14ac:dyDescent="0.2">
      <c r="A8" s="18" t="s">
        <v>102</v>
      </c>
      <c r="B8" s="15">
        <f>B7+B6</f>
        <v>74.930000000000007</v>
      </c>
      <c r="C8" s="15">
        <f>C7+C6</f>
        <v>70.92</v>
      </c>
      <c r="D8" s="15">
        <f>D7+D6</f>
        <v>0</v>
      </c>
      <c r="E8" s="15">
        <f>E7+E6</f>
        <v>0</v>
      </c>
    </row>
    <row r="9" spans="1:5" x14ac:dyDescent="0.2">
      <c r="A9" s="11" t="s">
        <v>103</v>
      </c>
      <c r="B9" s="19">
        <f>IF(B4&lt;&gt;0,(IF(B6&lt;&gt;0,(B8/(B4+1)),(B8/B4))),IF(B6=0,0,B6))</f>
        <v>24.97666666666667</v>
      </c>
      <c r="C9" s="19">
        <f>IF(C4&lt;&gt;0,(IF(C6&lt;&gt;0,(C8/(C4+1)),(C8/C4))),IF(C6=0,0,C6))</f>
        <v>23.64</v>
      </c>
      <c r="D9" s="19">
        <f>IF(D4&lt;&gt;0,(IF(D6&lt;&gt;0,(D8/(D4+1)),(D8/D4))),IF(D6=0,0,D6))</f>
        <v>0</v>
      </c>
      <c r="E9" s="19">
        <f>IF(E4&lt;&gt;0,(IF(E6&lt;&gt;0,(E8/(E4+1)),(E8/E4))),IF(E6=0,0,E6))</f>
        <v>0</v>
      </c>
    </row>
  </sheetData>
  <pageMargins left="0.70000000000000007" right="0.70000000000000007" top="1.1437000000000002" bottom="1.143700000000000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44"/>
  <sheetViews>
    <sheetView workbookViewId="0">
      <selection activeCell="B3" sqref="B3"/>
    </sheetView>
  </sheetViews>
  <sheetFormatPr defaultRowHeight="14.25" x14ac:dyDescent="0.2"/>
  <cols>
    <col min="1" max="1" width="43.625" style="3" customWidth="1"/>
    <col min="2" max="2" width="14.875" style="3" customWidth="1"/>
    <col min="3" max="3" width="14.5" style="3" customWidth="1"/>
    <col min="4" max="4" width="10.125" style="3" customWidth="1"/>
    <col min="5" max="5" width="8.625" style="3" customWidth="1"/>
    <col min="6" max="6" width="4.375" style="3" customWidth="1"/>
    <col min="7" max="7" width="15" style="3" customWidth="1"/>
    <col min="8" max="10" width="12" style="3" customWidth="1"/>
    <col min="11" max="11" width="4.375" style="3" customWidth="1"/>
    <col min="12" max="19" width="12" style="3" customWidth="1"/>
    <col min="20" max="20" width="17.125" style="3" customWidth="1"/>
    <col min="21" max="1024" width="12" style="3" customWidth="1"/>
  </cols>
  <sheetData>
    <row r="1" spans="1:35" ht="15.75" x14ac:dyDescent="0.25">
      <c r="A1" s="1" t="s">
        <v>104</v>
      </c>
    </row>
    <row r="3" spans="1:35" x14ac:dyDescent="0.2">
      <c r="A3" s="18"/>
      <c r="B3" s="47" t="s">
        <v>105</v>
      </c>
      <c r="C3" s="18"/>
      <c r="D3" s="18"/>
      <c r="E3" s="18"/>
      <c r="G3" s="47" t="s">
        <v>106</v>
      </c>
      <c r="H3" s="18"/>
      <c r="I3" s="18"/>
      <c r="J3" s="18"/>
      <c r="L3" s="47" t="s">
        <v>107</v>
      </c>
      <c r="M3" s="18"/>
      <c r="N3" s="18"/>
      <c r="O3" s="18"/>
      <c r="Q3" s="47" t="s">
        <v>108</v>
      </c>
      <c r="R3" s="18"/>
      <c r="S3" s="18"/>
      <c r="T3" s="18"/>
      <c r="V3" s="47" t="s">
        <v>109</v>
      </c>
      <c r="W3" s="18"/>
      <c r="X3" s="18"/>
      <c r="Y3" s="18"/>
      <c r="AA3" s="47" t="s">
        <v>110</v>
      </c>
      <c r="AB3" s="18"/>
      <c r="AC3" s="18"/>
      <c r="AD3" s="18"/>
      <c r="AF3" s="47" t="s">
        <v>111</v>
      </c>
      <c r="AG3" s="18"/>
      <c r="AH3" s="18"/>
      <c r="AI3" s="18"/>
    </row>
    <row r="4" spans="1:35" x14ac:dyDescent="0.2">
      <c r="A4" s="48" t="s">
        <v>112</v>
      </c>
      <c r="B4" s="49"/>
      <c r="C4" s="49"/>
      <c r="D4" s="49"/>
      <c r="E4" s="49"/>
      <c r="G4" s="49"/>
      <c r="H4" s="49"/>
      <c r="I4" s="49"/>
      <c r="J4" s="49"/>
      <c r="L4" s="49"/>
      <c r="M4" s="49"/>
      <c r="N4" s="49"/>
      <c r="O4" s="49"/>
      <c r="Q4" s="49"/>
      <c r="R4" s="49"/>
      <c r="S4" s="49"/>
      <c r="T4" s="49"/>
      <c r="V4" s="49"/>
      <c r="W4" s="49"/>
      <c r="X4" s="49"/>
      <c r="Y4" s="49"/>
      <c r="AA4" s="49"/>
      <c r="AB4" s="49"/>
      <c r="AC4" s="49"/>
      <c r="AD4" s="49"/>
      <c r="AF4" s="49"/>
      <c r="AG4" s="49"/>
      <c r="AH4" s="49"/>
      <c r="AI4" s="49"/>
    </row>
    <row r="5" spans="1:35" x14ac:dyDescent="0.2">
      <c r="A5" s="18" t="s">
        <v>113</v>
      </c>
      <c r="B5" s="50">
        <v>20000</v>
      </c>
      <c r="C5" s="18"/>
      <c r="D5" s="18"/>
      <c r="E5" s="18"/>
      <c r="G5" s="50">
        <v>30000</v>
      </c>
      <c r="H5" s="18"/>
      <c r="I5" s="18"/>
      <c r="J5" s="18"/>
      <c r="L5" s="50">
        <v>40000</v>
      </c>
      <c r="M5" s="18"/>
      <c r="N5" s="18"/>
      <c r="O5" s="18"/>
      <c r="Q5" s="50">
        <v>26516</v>
      </c>
      <c r="R5" s="18"/>
      <c r="S5" s="18"/>
      <c r="T5" s="18"/>
      <c r="V5" s="50">
        <v>56940</v>
      </c>
      <c r="W5" s="18"/>
      <c r="X5" s="18"/>
      <c r="Y5" s="18"/>
      <c r="AA5" s="50">
        <v>45402</v>
      </c>
      <c r="AB5" s="18"/>
      <c r="AC5" s="18"/>
      <c r="AD5" s="18"/>
      <c r="AF5" s="50">
        <v>34000</v>
      </c>
      <c r="AG5" s="18"/>
      <c r="AH5" s="18"/>
      <c r="AI5" s="18"/>
    </row>
    <row r="6" spans="1:35" x14ac:dyDescent="0.2">
      <c r="A6" s="18" t="s">
        <v>114</v>
      </c>
      <c r="B6" s="51">
        <v>5</v>
      </c>
      <c r="C6" s="18" t="s">
        <v>115</v>
      </c>
      <c r="D6" s="18"/>
      <c r="E6" s="18"/>
      <c r="G6" s="51">
        <v>7</v>
      </c>
      <c r="H6" s="18" t="s">
        <v>115</v>
      </c>
      <c r="I6" s="18"/>
      <c r="J6" s="18"/>
      <c r="L6" s="51">
        <v>7</v>
      </c>
      <c r="M6" s="18" t="s">
        <v>115</v>
      </c>
      <c r="N6" s="18"/>
      <c r="O6" s="18"/>
      <c r="Q6" s="51">
        <v>7</v>
      </c>
      <c r="R6" s="18" t="s">
        <v>115</v>
      </c>
      <c r="S6" s="18"/>
      <c r="T6" s="18"/>
      <c r="V6" s="51">
        <v>7</v>
      </c>
      <c r="W6" s="18" t="s">
        <v>115</v>
      </c>
      <c r="X6" s="18"/>
      <c r="Y6" s="18"/>
      <c r="AA6" s="51">
        <v>10</v>
      </c>
      <c r="AB6" s="18" t="s">
        <v>115</v>
      </c>
      <c r="AC6" s="18"/>
      <c r="AD6" s="18"/>
      <c r="AF6" s="51">
        <v>7</v>
      </c>
      <c r="AG6" s="18" t="s">
        <v>115</v>
      </c>
      <c r="AH6" s="18"/>
      <c r="AI6" s="18"/>
    </row>
    <row r="7" spans="1:35" x14ac:dyDescent="0.2">
      <c r="A7" s="18" t="s">
        <v>116</v>
      </c>
      <c r="B7" s="52">
        <v>120000</v>
      </c>
      <c r="C7" s="18" t="s">
        <v>117</v>
      </c>
      <c r="D7" s="18"/>
      <c r="E7" s="18"/>
      <c r="G7" s="52">
        <v>82000</v>
      </c>
      <c r="H7" s="18" t="s">
        <v>117</v>
      </c>
      <c r="I7" s="18"/>
      <c r="J7" s="18"/>
      <c r="L7" s="52">
        <v>82000</v>
      </c>
      <c r="M7" s="18" t="s">
        <v>117</v>
      </c>
      <c r="N7" s="18"/>
      <c r="O7" s="18"/>
      <c r="Q7" s="52">
        <v>0</v>
      </c>
      <c r="R7" s="18" t="s">
        <v>117</v>
      </c>
      <c r="S7" s="18"/>
      <c r="T7" s="18"/>
      <c r="V7" s="52">
        <v>0</v>
      </c>
      <c r="W7" s="18" t="s">
        <v>117</v>
      </c>
      <c r="X7" s="18"/>
      <c r="Y7" s="18"/>
      <c r="AA7" s="52">
        <v>0</v>
      </c>
      <c r="AB7" s="18" t="s">
        <v>117</v>
      </c>
      <c r="AC7" s="18"/>
      <c r="AD7" s="18"/>
      <c r="AF7" s="52">
        <v>0</v>
      </c>
      <c r="AG7" s="18" t="s">
        <v>117</v>
      </c>
      <c r="AH7" s="18"/>
      <c r="AI7" s="18"/>
    </row>
    <row r="8" spans="1:35" x14ac:dyDescent="0.2">
      <c r="A8" s="18" t="s">
        <v>118</v>
      </c>
      <c r="B8" s="53">
        <v>0.06</v>
      </c>
      <c r="C8" s="18"/>
      <c r="D8" s="18"/>
      <c r="E8" s="18"/>
      <c r="G8" s="53">
        <v>0</v>
      </c>
      <c r="H8" s="18"/>
      <c r="I8" s="18"/>
      <c r="J8" s="18"/>
      <c r="L8" s="53">
        <v>0</v>
      </c>
      <c r="M8" s="18"/>
      <c r="N8" s="18"/>
      <c r="O8" s="18"/>
      <c r="Q8" s="53">
        <v>0</v>
      </c>
      <c r="R8" s="18"/>
      <c r="S8" s="18"/>
      <c r="T8" s="18"/>
      <c r="V8" s="53">
        <v>0</v>
      </c>
      <c r="W8" s="18"/>
      <c r="X8" s="18"/>
      <c r="Y8" s="18"/>
      <c r="AA8" s="53">
        <v>0</v>
      </c>
      <c r="AB8" s="18"/>
      <c r="AC8" s="18"/>
      <c r="AD8" s="18"/>
      <c r="AF8" s="53">
        <v>0</v>
      </c>
      <c r="AG8" s="18"/>
      <c r="AH8" s="18"/>
      <c r="AI8" s="18"/>
    </row>
    <row r="9" spans="1:35" x14ac:dyDescent="0.2">
      <c r="A9" s="18" t="s">
        <v>119</v>
      </c>
      <c r="B9" s="55">
        <f>(B5*B6*B8)/2</f>
        <v>3000</v>
      </c>
      <c r="C9" s="18"/>
      <c r="D9" s="18"/>
      <c r="E9" s="18"/>
      <c r="G9" s="55">
        <f>(G5*G6*G8)/2</f>
        <v>0</v>
      </c>
      <c r="H9" s="18"/>
      <c r="I9" s="18"/>
      <c r="J9" s="18"/>
      <c r="L9" s="55">
        <f>(L5*L6*L8)/2</f>
        <v>0</v>
      </c>
      <c r="M9" s="18"/>
      <c r="N9" s="18"/>
      <c r="O9" s="18"/>
      <c r="Q9" s="55">
        <f>(Q5*Q6*Q8)/2</f>
        <v>0</v>
      </c>
      <c r="R9" s="18"/>
      <c r="S9" s="18"/>
      <c r="T9" s="18"/>
      <c r="V9" s="55">
        <f>(V5*V6*V8)/2</f>
        <v>0</v>
      </c>
      <c r="W9" s="18"/>
      <c r="X9" s="18"/>
      <c r="Y9" s="18"/>
      <c r="AA9" s="55">
        <f>(AA5*AA6*AA8)/2</f>
        <v>0</v>
      </c>
      <c r="AB9" s="18"/>
      <c r="AC9" s="18"/>
      <c r="AD9" s="18"/>
      <c r="AF9" s="55">
        <f>(AF5*AF6*AF8)/2</f>
        <v>0</v>
      </c>
      <c r="AG9" s="18"/>
      <c r="AH9" s="18"/>
      <c r="AI9" s="18"/>
    </row>
    <row r="10" spans="1:35" x14ac:dyDescent="0.2">
      <c r="A10" s="11" t="s">
        <v>120</v>
      </c>
      <c r="B10" s="56">
        <f>B9+B5</f>
        <v>23000</v>
      </c>
      <c r="C10" s="18"/>
      <c r="D10" s="18"/>
      <c r="E10" s="18"/>
      <c r="G10" s="56">
        <f>G9+G5</f>
        <v>30000</v>
      </c>
      <c r="H10" s="18"/>
      <c r="I10" s="18"/>
      <c r="J10" s="18"/>
      <c r="L10" s="56">
        <f>L9+L5</f>
        <v>40000</v>
      </c>
      <c r="M10" s="18"/>
      <c r="N10" s="18"/>
      <c r="O10" s="18"/>
      <c r="Q10" s="56">
        <f>Q9+Q5</f>
        <v>26516</v>
      </c>
      <c r="R10" s="18"/>
      <c r="S10" s="18"/>
      <c r="T10" s="18"/>
      <c r="V10" s="56">
        <f>V9+V5</f>
        <v>56940</v>
      </c>
      <c r="W10" s="18"/>
      <c r="X10" s="18"/>
      <c r="Y10" s="18"/>
      <c r="AA10" s="56">
        <f>AA9+AA5</f>
        <v>45402</v>
      </c>
      <c r="AB10" s="18"/>
      <c r="AC10" s="18"/>
      <c r="AD10" s="18"/>
      <c r="AF10" s="56">
        <f>AF9+AF5</f>
        <v>34000</v>
      </c>
      <c r="AG10" s="18"/>
      <c r="AH10" s="18"/>
      <c r="AI10" s="18"/>
    </row>
    <row r="11" spans="1:35" x14ac:dyDescent="0.2">
      <c r="A11" s="18" t="s">
        <v>121</v>
      </c>
      <c r="B11" s="50">
        <v>10000</v>
      </c>
      <c r="C11" s="18"/>
      <c r="D11" s="18"/>
      <c r="E11" s="18"/>
      <c r="G11" s="50">
        <v>15000</v>
      </c>
      <c r="H11" s="18"/>
      <c r="I11" s="18"/>
      <c r="J11" s="18"/>
      <c r="L11" s="50">
        <v>20000</v>
      </c>
      <c r="M11" s="18"/>
      <c r="N11" s="18"/>
      <c r="O11" s="18"/>
      <c r="Q11" s="50">
        <v>0</v>
      </c>
      <c r="R11" s="18"/>
      <c r="S11" s="18"/>
      <c r="T11" s="18"/>
      <c r="V11" s="50">
        <v>0</v>
      </c>
      <c r="W11" s="18"/>
      <c r="X11" s="18"/>
      <c r="Y11" s="18"/>
      <c r="AA11" s="50">
        <v>15000</v>
      </c>
      <c r="AB11" s="18"/>
      <c r="AC11" s="18"/>
      <c r="AD11" s="18"/>
      <c r="AF11" s="50">
        <v>16500</v>
      </c>
      <c r="AG11" s="18"/>
      <c r="AH11" s="18"/>
      <c r="AI11" s="18"/>
    </row>
    <row r="12" spans="1:35" x14ac:dyDescent="0.2">
      <c r="A12" s="11" t="s">
        <v>122</v>
      </c>
      <c r="B12" s="56">
        <f>B10-B11</f>
        <v>13000</v>
      </c>
      <c r="C12" s="18"/>
      <c r="D12" s="18"/>
      <c r="E12" s="18"/>
      <c r="G12" s="56">
        <f>G10-G11</f>
        <v>15000</v>
      </c>
      <c r="H12" s="18"/>
      <c r="I12" s="18"/>
      <c r="J12" s="18"/>
      <c r="L12" s="56">
        <f>L10-L11</f>
        <v>20000</v>
      </c>
      <c r="M12" s="18"/>
      <c r="N12" s="18"/>
      <c r="O12" s="18"/>
      <c r="Q12" s="56">
        <f>Q10-Q11</f>
        <v>26516</v>
      </c>
      <c r="R12" s="18"/>
      <c r="S12" s="18"/>
      <c r="T12" s="18"/>
      <c r="V12" s="56">
        <f>V10-V11</f>
        <v>56940</v>
      </c>
      <c r="W12" s="18"/>
      <c r="X12" s="18"/>
      <c r="Y12" s="18"/>
      <c r="AA12" s="56">
        <f>AA10-AA11</f>
        <v>30402</v>
      </c>
      <c r="AB12" s="18"/>
      <c r="AC12" s="18"/>
      <c r="AD12" s="18"/>
      <c r="AF12" s="56">
        <f>AF10-AF11</f>
        <v>17500</v>
      </c>
      <c r="AG12" s="18"/>
      <c r="AH12" s="18"/>
      <c r="AI12" s="18"/>
    </row>
    <row r="13" spans="1:35" x14ac:dyDescent="0.2">
      <c r="A13" s="18" t="s">
        <v>123</v>
      </c>
      <c r="B13" s="51">
        <v>5</v>
      </c>
      <c r="C13" s="18" t="s">
        <v>81</v>
      </c>
      <c r="D13" s="18"/>
      <c r="E13" s="18"/>
      <c r="G13" s="51">
        <v>5</v>
      </c>
      <c r="H13" s="18" t="s">
        <v>81</v>
      </c>
      <c r="I13" s="18"/>
      <c r="J13" s="18"/>
      <c r="L13" s="51">
        <v>5</v>
      </c>
      <c r="M13" s="18" t="s">
        <v>81</v>
      </c>
      <c r="N13" s="18"/>
      <c r="O13" s="18"/>
      <c r="Q13" s="51">
        <v>5</v>
      </c>
      <c r="R13" s="18" t="s">
        <v>81</v>
      </c>
      <c r="S13" s="18"/>
      <c r="T13" s="18"/>
      <c r="V13" s="51">
        <v>5</v>
      </c>
      <c r="W13" s="18" t="s">
        <v>81</v>
      </c>
      <c r="X13" s="18"/>
      <c r="Y13" s="18"/>
      <c r="AA13" s="51">
        <v>4</v>
      </c>
      <c r="AB13" s="18" t="s">
        <v>81</v>
      </c>
      <c r="AC13" s="18"/>
      <c r="AD13" s="18"/>
      <c r="AF13" s="51">
        <v>4</v>
      </c>
      <c r="AG13" s="18" t="s">
        <v>81</v>
      </c>
      <c r="AH13" s="18"/>
      <c r="AI13" s="18"/>
    </row>
    <row r="14" spans="1:35" x14ac:dyDescent="0.2">
      <c r="A14" s="18"/>
      <c r="B14" s="51">
        <v>10</v>
      </c>
      <c r="C14" s="18" t="s">
        <v>79</v>
      </c>
      <c r="D14" s="18"/>
      <c r="E14" s="18"/>
      <c r="G14" s="51">
        <v>10</v>
      </c>
      <c r="H14" s="18" t="s">
        <v>79</v>
      </c>
      <c r="I14" s="18"/>
      <c r="J14" s="18"/>
      <c r="L14" s="51">
        <v>10</v>
      </c>
      <c r="M14" s="18" t="s">
        <v>79</v>
      </c>
      <c r="N14" s="18"/>
      <c r="O14" s="18"/>
      <c r="Q14" s="51">
        <v>10</v>
      </c>
      <c r="R14" s="18" t="s">
        <v>79</v>
      </c>
      <c r="S14" s="18"/>
      <c r="T14" s="18"/>
      <c r="V14" s="51">
        <v>10</v>
      </c>
      <c r="W14" s="18" t="s">
        <v>79</v>
      </c>
      <c r="X14" s="18"/>
      <c r="Y14" s="18"/>
      <c r="AA14" s="51">
        <v>6</v>
      </c>
      <c r="AB14" s="18" t="s">
        <v>79</v>
      </c>
      <c r="AC14" s="18"/>
      <c r="AD14" s="18"/>
      <c r="AF14" s="51">
        <v>6</v>
      </c>
      <c r="AG14" s="18" t="s">
        <v>79</v>
      </c>
      <c r="AH14" s="18"/>
      <c r="AI14" s="18"/>
    </row>
    <row r="15" spans="1:35" x14ac:dyDescent="0.2">
      <c r="A15" s="18"/>
      <c r="B15" s="51">
        <v>35</v>
      </c>
      <c r="C15" s="18" t="s">
        <v>77</v>
      </c>
      <c r="D15" s="18"/>
      <c r="E15" s="18"/>
      <c r="G15" s="51">
        <v>35</v>
      </c>
      <c r="H15" s="18" t="s">
        <v>77</v>
      </c>
      <c r="I15" s="18"/>
      <c r="J15" s="18"/>
      <c r="L15" s="51">
        <v>35</v>
      </c>
      <c r="M15" s="18" t="s">
        <v>77</v>
      </c>
      <c r="N15" s="18"/>
      <c r="O15" s="18"/>
      <c r="Q15" s="51">
        <v>35</v>
      </c>
      <c r="R15" s="18" t="s">
        <v>77</v>
      </c>
      <c r="S15" s="18"/>
      <c r="T15" s="18"/>
      <c r="V15" s="51">
        <v>35</v>
      </c>
      <c r="W15" s="18" t="s">
        <v>77</v>
      </c>
      <c r="X15" s="18"/>
      <c r="Y15" s="18"/>
      <c r="AA15" s="51">
        <v>30</v>
      </c>
      <c r="AB15" s="18" t="s">
        <v>77</v>
      </c>
      <c r="AC15" s="18"/>
      <c r="AD15" s="18"/>
      <c r="AF15" s="51">
        <v>30</v>
      </c>
      <c r="AG15" s="18" t="s">
        <v>77</v>
      </c>
      <c r="AH15" s="18"/>
      <c r="AI15" s="18"/>
    </row>
    <row r="16" spans="1:35" x14ac:dyDescent="0.2">
      <c r="A16" s="11" t="s">
        <v>124</v>
      </c>
      <c r="B16" s="57">
        <f>B15*B14*B13*B6</f>
        <v>8750</v>
      </c>
      <c r="C16" s="18" t="s">
        <v>125</v>
      </c>
      <c r="D16" s="18"/>
      <c r="E16" s="18"/>
      <c r="G16" s="57">
        <f>G15*G14*G13*G6</f>
        <v>12250</v>
      </c>
      <c r="H16" s="18" t="s">
        <v>125</v>
      </c>
      <c r="I16" s="18"/>
      <c r="J16" s="18"/>
      <c r="L16" s="57">
        <f>L15*L14*L13*L6</f>
        <v>12250</v>
      </c>
      <c r="M16" s="18" t="s">
        <v>125</v>
      </c>
      <c r="N16" s="18"/>
      <c r="O16" s="18"/>
      <c r="Q16" s="57">
        <f>Q15*Q14*Q13*Q6</f>
        <v>12250</v>
      </c>
      <c r="R16" s="18" t="s">
        <v>125</v>
      </c>
      <c r="S16" s="18"/>
      <c r="T16" s="18"/>
      <c r="V16" s="57">
        <f>V15*V14*V13*V6</f>
        <v>12250</v>
      </c>
      <c r="W16" s="18" t="s">
        <v>125</v>
      </c>
      <c r="X16" s="18"/>
      <c r="Y16" s="18"/>
      <c r="AA16" s="57">
        <f>AA15*AA14*AA13*AA6</f>
        <v>7200</v>
      </c>
      <c r="AB16" s="18" t="s">
        <v>125</v>
      </c>
      <c r="AC16" s="18"/>
      <c r="AD16" s="18"/>
      <c r="AF16" s="57">
        <f>AF15*AF14*AF13*AF6</f>
        <v>5040</v>
      </c>
      <c r="AG16" s="18" t="s">
        <v>125</v>
      </c>
      <c r="AH16" s="18"/>
      <c r="AI16" s="18"/>
    </row>
    <row r="17" spans="1:36" x14ac:dyDescent="0.2">
      <c r="A17" s="11" t="s">
        <v>126</v>
      </c>
      <c r="B17" s="58">
        <f>B12/B16</f>
        <v>1.4857142857142858</v>
      </c>
      <c r="C17" s="18" t="s">
        <v>94</v>
      </c>
      <c r="D17" s="18"/>
      <c r="E17" s="18"/>
      <c r="G17" s="58">
        <f>G12/G16</f>
        <v>1.2244897959183674</v>
      </c>
      <c r="H17" s="18" t="s">
        <v>94</v>
      </c>
      <c r="I17" s="18"/>
      <c r="J17" s="18"/>
      <c r="L17" s="58">
        <f>L12/L16</f>
        <v>1.6326530612244898</v>
      </c>
      <c r="M17" s="18" t="s">
        <v>94</v>
      </c>
      <c r="N17" s="18"/>
      <c r="O17" s="18"/>
      <c r="Q17" s="58">
        <f>Q12/Q16</f>
        <v>2.1645714285714286</v>
      </c>
      <c r="R17" s="18" t="s">
        <v>94</v>
      </c>
      <c r="S17" s="18"/>
      <c r="T17" s="18"/>
      <c r="V17" s="58">
        <f>V12/V16</f>
        <v>4.6481632653061222</v>
      </c>
      <c r="W17" s="18" t="s">
        <v>94</v>
      </c>
      <c r="X17" s="18"/>
      <c r="Y17" s="18"/>
      <c r="AA17" s="58">
        <f>AA12/AA16</f>
        <v>4.2225000000000001</v>
      </c>
      <c r="AB17" s="18" t="s">
        <v>94</v>
      </c>
      <c r="AC17" s="18"/>
      <c r="AD17" s="18"/>
      <c r="AF17" s="58">
        <f>AF12/AF16</f>
        <v>3.4722222222222223</v>
      </c>
      <c r="AG17" s="18" t="s">
        <v>94</v>
      </c>
      <c r="AH17" s="18"/>
      <c r="AI17" s="18"/>
    </row>
    <row r="19" spans="1:36" x14ac:dyDescent="0.2">
      <c r="A19" s="48" t="s">
        <v>127</v>
      </c>
      <c r="B19" s="48" t="s">
        <v>128</v>
      </c>
      <c r="C19" s="48" t="s">
        <v>129</v>
      </c>
      <c r="D19" s="48" t="s">
        <v>130</v>
      </c>
      <c r="E19" s="48" t="s">
        <v>131</v>
      </c>
      <c r="G19" s="48" t="s">
        <v>128</v>
      </c>
      <c r="H19" s="48" t="s">
        <v>129</v>
      </c>
      <c r="I19" s="48" t="s">
        <v>130</v>
      </c>
      <c r="J19" s="48" t="s">
        <v>131</v>
      </c>
      <c r="L19" s="48" t="s">
        <v>128</v>
      </c>
      <c r="M19" s="48" t="s">
        <v>129</v>
      </c>
      <c r="N19" s="48" t="s">
        <v>130</v>
      </c>
      <c r="O19" s="48" t="s">
        <v>131</v>
      </c>
      <c r="Q19" s="48" t="s">
        <v>128</v>
      </c>
      <c r="R19" s="48" t="s">
        <v>129</v>
      </c>
      <c r="S19" s="48" t="s">
        <v>130</v>
      </c>
      <c r="T19" s="48" t="s">
        <v>131</v>
      </c>
      <c r="V19" s="48" t="s">
        <v>128</v>
      </c>
      <c r="W19" s="48" t="s">
        <v>129</v>
      </c>
      <c r="X19" s="48" t="s">
        <v>130</v>
      </c>
      <c r="Y19" s="48" t="s">
        <v>131</v>
      </c>
      <c r="AA19" s="48" t="s">
        <v>128</v>
      </c>
      <c r="AB19" s="48" t="s">
        <v>129</v>
      </c>
      <c r="AC19" s="48" t="s">
        <v>130</v>
      </c>
      <c r="AD19" s="48" t="s">
        <v>131</v>
      </c>
      <c r="AF19" s="48" t="s">
        <v>128</v>
      </c>
      <c r="AG19" s="48" t="s">
        <v>129</v>
      </c>
      <c r="AH19" s="48" t="s">
        <v>130</v>
      </c>
      <c r="AI19" s="48" t="s">
        <v>131</v>
      </c>
    </row>
    <row r="20" spans="1:36" x14ac:dyDescent="0.2">
      <c r="A20" s="18" t="s">
        <v>132</v>
      </c>
      <c r="B20" s="59">
        <f>C20*E20</f>
        <v>3905</v>
      </c>
      <c r="C20" s="39">
        <v>5</v>
      </c>
      <c r="D20" s="47" t="s">
        <v>133</v>
      </c>
      <c r="E20" s="17">
        <v>781</v>
      </c>
      <c r="G20" s="59">
        <f>H20*J20</f>
        <v>5971</v>
      </c>
      <c r="H20" s="39">
        <v>7</v>
      </c>
      <c r="I20" s="47" t="s">
        <v>133</v>
      </c>
      <c r="J20" s="17">
        <v>853</v>
      </c>
      <c r="L20" s="59">
        <f>M20*O20</f>
        <v>6916</v>
      </c>
      <c r="M20" s="39">
        <v>7</v>
      </c>
      <c r="N20" s="47" t="s">
        <v>133</v>
      </c>
      <c r="O20" s="17">
        <v>988</v>
      </c>
      <c r="Q20" s="59">
        <f>R20*T20</f>
        <v>224</v>
      </c>
      <c r="R20" s="39">
        <v>7</v>
      </c>
      <c r="S20" s="47" t="s">
        <v>133</v>
      </c>
      <c r="T20" s="17">
        <v>32</v>
      </c>
      <c r="V20" s="59">
        <f>W20*Y20</f>
        <v>224</v>
      </c>
      <c r="W20" s="39">
        <v>7</v>
      </c>
      <c r="X20" s="47" t="s">
        <v>133</v>
      </c>
      <c r="Y20" s="17">
        <v>32</v>
      </c>
      <c r="AA20" s="59">
        <f>AB20*AD20</f>
        <v>700</v>
      </c>
      <c r="AB20" s="39">
        <v>7</v>
      </c>
      <c r="AC20" s="47" t="s">
        <v>133</v>
      </c>
      <c r="AD20" s="17">
        <v>100</v>
      </c>
      <c r="AF20" s="59">
        <f>AG20*AI20</f>
        <v>700</v>
      </c>
      <c r="AG20" s="39">
        <v>7</v>
      </c>
      <c r="AH20" s="47" t="s">
        <v>133</v>
      </c>
      <c r="AI20" s="17">
        <v>100</v>
      </c>
    </row>
    <row r="21" spans="1:36" x14ac:dyDescent="0.2">
      <c r="A21" s="18" t="s">
        <v>134</v>
      </c>
      <c r="B21" s="59">
        <f t="shared" ref="B21:B30" si="0">C21*E21</f>
        <v>1400</v>
      </c>
      <c r="C21" s="39">
        <v>28</v>
      </c>
      <c r="D21" s="47" t="s">
        <v>135</v>
      </c>
      <c r="E21" s="17">
        <v>50</v>
      </c>
      <c r="G21" s="59">
        <f t="shared" ref="G21:G30" si="1">H21*J21</f>
        <v>1120</v>
      </c>
      <c r="H21" s="39">
        <v>14</v>
      </c>
      <c r="I21" s="47" t="s">
        <v>135</v>
      </c>
      <c r="J21" s="17">
        <v>80</v>
      </c>
      <c r="L21" s="59">
        <f t="shared" ref="L21:L30" si="2">M21*O21</f>
        <v>1400</v>
      </c>
      <c r="M21" s="39">
        <v>14</v>
      </c>
      <c r="N21" s="47" t="s">
        <v>135</v>
      </c>
      <c r="O21" s="17">
        <v>100</v>
      </c>
      <c r="Q21" s="59">
        <f t="shared" ref="Q21:Q30" si="3">R21*T21</f>
        <v>350</v>
      </c>
      <c r="R21" s="39">
        <v>7</v>
      </c>
      <c r="S21" s="47" t="s">
        <v>135</v>
      </c>
      <c r="T21" s="17">
        <v>50</v>
      </c>
      <c r="V21" s="59">
        <f t="shared" ref="V21:V30" si="4">W21*Y21</f>
        <v>350</v>
      </c>
      <c r="W21" s="39">
        <v>7</v>
      </c>
      <c r="X21" s="47" t="s">
        <v>135</v>
      </c>
      <c r="Y21" s="17">
        <v>50</v>
      </c>
      <c r="AA21" s="59">
        <f t="shared" ref="AA21:AA30" si="5">AB21*AD21</f>
        <v>650</v>
      </c>
      <c r="AB21" s="39">
        <v>10</v>
      </c>
      <c r="AC21" s="47" t="s">
        <v>135</v>
      </c>
      <c r="AD21" s="17">
        <v>65</v>
      </c>
      <c r="AF21" s="59">
        <f t="shared" ref="AF21:AF30" si="6">AG21*AI21</f>
        <v>650</v>
      </c>
      <c r="AG21" s="39">
        <v>10</v>
      </c>
      <c r="AH21" s="47" t="s">
        <v>135</v>
      </c>
      <c r="AI21" s="17">
        <v>65</v>
      </c>
    </row>
    <row r="22" spans="1:36" x14ac:dyDescent="0.2">
      <c r="A22" s="18" t="s">
        <v>136</v>
      </c>
      <c r="B22" s="59">
        <f t="shared" si="0"/>
        <v>750</v>
      </c>
      <c r="C22" s="39">
        <v>5</v>
      </c>
      <c r="D22" s="47" t="s">
        <v>137</v>
      </c>
      <c r="E22" s="17">
        <v>150</v>
      </c>
      <c r="G22" s="59">
        <f t="shared" si="1"/>
        <v>1050</v>
      </c>
      <c r="H22" s="39">
        <v>7</v>
      </c>
      <c r="I22" s="47" t="s">
        <v>137</v>
      </c>
      <c r="J22" s="17">
        <v>150</v>
      </c>
      <c r="L22" s="59">
        <f t="shared" si="2"/>
        <v>450</v>
      </c>
      <c r="M22" s="39">
        <v>3</v>
      </c>
      <c r="N22" s="47" t="s">
        <v>137</v>
      </c>
      <c r="O22" s="17">
        <v>150</v>
      </c>
      <c r="Q22" s="59">
        <f t="shared" si="3"/>
        <v>150</v>
      </c>
      <c r="R22" s="39">
        <v>1</v>
      </c>
      <c r="S22" s="47" t="s">
        <v>137</v>
      </c>
      <c r="T22" s="17">
        <v>150</v>
      </c>
      <c r="V22" s="59">
        <f t="shared" si="4"/>
        <v>150</v>
      </c>
      <c r="W22" s="39">
        <v>1</v>
      </c>
      <c r="X22" s="47" t="s">
        <v>137</v>
      </c>
      <c r="Y22" s="17">
        <v>150</v>
      </c>
      <c r="AA22" s="59">
        <f t="shared" si="5"/>
        <v>700</v>
      </c>
      <c r="AB22" s="39">
        <v>7</v>
      </c>
      <c r="AC22" s="47" t="s">
        <v>137</v>
      </c>
      <c r="AD22" s="17">
        <v>100</v>
      </c>
      <c r="AF22" s="59">
        <f t="shared" si="6"/>
        <v>700</v>
      </c>
      <c r="AG22" s="39">
        <v>7</v>
      </c>
      <c r="AH22" s="47" t="s">
        <v>137</v>
      </c>
      <c r="AI22" s="17">
        <v>100</v>
      </c>
      <c r="AJ22"/>
    </row>
    <row r="23" spans="1:36" x14ac:dyDescent="0.2">
      <c r="A23" s="18" t="s">
        <v>138</v>
      </c>
      <c r="B23" s="59">
        <f t="shared" si="0"/>
        <v>0</v>
      </c>
      <c r="C23" s="54">
        <v>0</v>
      </c>
      <c r="D23" s="47" t="s">
        <v>137</v>
      </c>
      <c r="E23" s="17">
        <v>600</v>
      </c>
      <c r="G23" s="59">
        <f t="shared" si="1"/>
        <v>0</v>
      </c>
      <c r="H23" s="54">
        <v>0</v>
      </c>
      <c r="I23" s="47" t="s">
        <v>137</v>
      </c>
      <c r="J23" s="17">
        <v>0</v>
      </c>
      <c r="L23" s="59">
        <f t="shared" si="2"/>
        <v>0</v>
      </c>
      <c r="M23" s="54">
        <v>0</v>
      </c>
      <c r="N23" s="47" t="s">
        <v>137</v>
      </c>
      <c r="O23" s="17">
        <v>0</v>
      </c>
      <c r="Q23" s="59">
        <f t="shared" si="3"/>
        <v>0</v>
      </c>
      <c r="R23" s="54">
        <v>0</v>
      </c>
      <c r="S23" s="47" t="s">
        <v>137</v>
      </c>
      <c r="T23" s="17">
        <v>0</v>
      </c>
      <c r="V23" s="59">
        <f t="shared" si="4"/>
        <v>0</v>
      </c>
      <c r="W23" s="54">
        <v>0</v>
      </c>
      <c r="X23" s="47" t="s">
        <v>137</v>
      </c>
      <c r="Y23" s="17">
        <v>0</v>
      </c>
      <c r="AA23" s="59">
        <f t="shared" si="5"/>
        <v>0</v>
      </c>
      <c r="AB23" s="54">
        <v>0</v>
      </c>
      <c r="AC23" s="47" t="s">
        <v>137</v>
      </c>
      <c r="AD23" s="17">
        <v>0</v>
      </c>
      <c r="AF23" s="59">
        <f t="shared" si="6"/>
        <v>0</v>
      </c>
      <c r="AG23" s="54">
        <v>0</v>
      </c>
      <c r="AH23" s="47" t="s">
        <v>137</v>
      </c>
      <c r="AI23" s="17">
        <v>0</v>
      </c>
    </row>
    <row r="24" spans="1:36" x14ac:dyDescent="0.2">
      <c r="A24" s="18" t="s">
        <v>139</v>
      </c>
      <c r="B24" s="59">
        <f t="shared" si="0"/>
        <v>0</v>
      </c>
      <c r="C24" s="39">
        <v>0</v>
      </c>
      <c r="D24" s="47" t="s">
        <v>137</v>
      </c>
      <c r="E24" s="17">
        <v>400</v>
      </c>
      <c r="G24" s="59">
        <f t="shared" si="1"/>
        <v>0</v>
      </c>
      <c r="H24" s="39">
        <v>0</v>
      </c>
      <c r="I24" s="47" t="s">
        <v>137</v>
      </c>
      <c r="J24" s="17">
        <v>0</v>
      </c>
      <c r="L24" s="59">
        <f t="shared" si="2"/>
        <v>0</v>
      </c>
      <c r="M24" s="39">
        <v>0</v>
      </c>
      <c r="N24" s="47" t="s">
        <v>137</v>
      </c>
      <c r="O24" s="17">
        <v>0</v>
      </c>
      <c r="Q24" s="59">
        <f t="shared" si="3"/>
        <v>0</v>
      </c>
      <c r="R24" s="39">
        <v>0</v>
      </c>
      <c r="S24" s="47" t="s">
        <v>137</v>
      </c>
      <c r="T24" s="17">
        <v>0</v>
      </c>
      <c r="V24" s="59">
        <f t="shared" si="4"/>
        <v>0</v>
      </c>
      <c r="W24" s="39">
        <v>0</v>
      </c>
      <c r="X24" s="47" t="s">
        <v>137</v>
      </c>
      <c r="Y24" s="17">
        <v>0</v>
      </c>
      <c r="AA24" s="59">
        <f t="shared" si="5"/>
        <v>2000</v>
      </c>
      <c r="AB24" s="39">
        <v>1</v>
      </c>
      <c r="AC24" s="47" t="s">
        <v>137</v>
      </c>
      <c r="AD24" s="17">
        <v>2000</v>
      </c>
      <c r="AF24" s="59">
        <f t="shared" si="6"/>
        <v>3500</v>
      </c>
      <c r="AG24" s="39">
        <v>1</v>
      </c>
      <c r="AH24" s="47" t="s">
        <v>137</v>
      </c>
      <c r="AI24" s="17">
        <v>3500</v>
      </c>
      <c r="AJ24"/>
    </row>
    <row r="25" spans="1:36" x14ac:dyDescent="0.2">
      <c r="A25" s="18" t="s">
        <v>140</v>
      </c>
      <c r="B25" s="59">
        <f t="shared" si="0"/>
        <v>1800</v>
      </c>
      <c r="C25" s="39">
        <v>3</v>
      </c>
      <c r="D25" s="47" t="s">
        <v>141</v>
      </c>
      <c r="E25" s="17">
        <v>600</v>
      </c>
      <c r="G25" s="59">
        <f t="shared" si="1"/>
        <v>2100</v>
      </c>
      <c r="H25" s="39">
        <v>2</v>
      </c>
      <c r="I25" s="47" t="s">
        <v>141</v>
      </c>
      <c r="J25" s="17">
        <v>1050</v>
      </c>
      <c r="L25" s="59">
        <f t="shared" si="2"/>
        <v>2400</v>
      </c>
      <c r="M25" s="39">
        <v>2</v>
      </c>
      <c r="N25" s="47" t="s">
        <v>141</v>
      </c>
      <c r="O25" s="17">
        <v>1200</v>
      </c>
      <c r="Q25" s="59">
        <f t="shared" si="3"/>
        <v>1000</v>
      </c>
      <c r="R25" s="39">
        <v>2</v>
      </c>
      <c r="S25" s="47" t="s">
        <v>141</v>
      </c>
      <c r="T25" s="17">
        <v>500</v>
      </c>
      <c r="V25" s="59">
        <f t="shared" si="4"/>
        <v>1000</v>
      </c>
      <c r="W25" s="39">
        <v>2</v>
      </c>
      <c r="X25" s="47" t="s">
        <v>141</v>
      </c>
      <c r="Y25" s="17">
        <v>500</v>
      </c>
      <c r="AA25" s="59">
        <f t="shared" si="5"/>
        <v>1200</v>
      </c>
      <c r="AB25" s="39">
        <v>3</v>
      </c>
      <c r="AC25" s="47" t="s">
        <v>141</v>
      </c>
      <c r="AD25" s="17">
        <v>400</v>
      </c>
      <c r="AF25" s="59">
        <f t="shared" si="6"/>
        <v>1200</v>
      </c>
      <c r="AG25" s="39">
        <v>3</v>
      </c>
      <c r="AH25" s="47" t="s">
        <v>141</v>
      </c>
      <c r="AI25" s="17">
        <v>400</v>
      </c>
      <c r="AJ25"/>
    </row>
    <row r="26" spans="1:36" x14ac:dyDescent="0.2">
      <c r="A26" s="18" t="s">
        <v>142</v>
      </c>
      <c r="B26" s="59">
        <f t="shared" si="0"/>
        <v>1000</v>
      </c>
      <c r="C26" s="39">
        <v>1</v>
      </c>
      <c r="D26" s="47" t="s">
        <v>137</v>
      </c>
      <c r="E26" s="17">
        <v>1000</v>
      </c>
      <c r="G26" s="59">
        <f t="shared" si="1"/>
        <v>1000</v>
      </c>
      <c r="H26" s="39">
        <v>1</v>
      </c>
      <c r="I26" s="47" t="s">
        <v>137</v>
      </c>
      <c r="J26" s="17">
        <v>1000</v>
      </c>
      <c r="L26" s="59">
        <f t="shared" si="2"/>
        <v>1000</v>
      </c>
      <c r="M26" s="39">
        <v>1</v>
      </c>
      <c r="N26" s="47" t="s">
        <v>137</v>
      </c>
      <c r="O26" s="17">
        <v>1000</v>
      </c>
      <c r="Q26" s="59">
        <f t="shared" si="3"/>
        <v>1000</v>
      </c>
      <c r="R26" s="39">
        <v>1</v>
      </c>
      <c r="S26" s="47" t="s">
        <v>137</v>
      </c>
      <c r="T26" s="17">
        <v>1000</v>
      </c>
      <c r="V26" s="59">
        <f t="shared" si="4"/>
        <v>1000</v>
      </c>
      <c r="W26" s="39">
        <v>1</v>
      </c>
      <c r="X26" s="47" t="s">
        <v>137</v>
      </c>
      <c r="Y26" s="17">
        <v>1000</v>
      </c>
      <c r="AA26" s="59">
        <f t="shared" si="5"/>
        <v>1000</v>
      </c>
      <c r="AB26" s="39">
        <v>1</v>
      </c>
      <c r="AC26" s="47" t="s">
        <v>137</v>
      </c>
      <c r="AD26" s="17">
        <v>1000</v>
      </c>
      <c r="AF26" s="59">
        <f t="shared" si="6"/>
        <v>1000</v>
      </c>
      <c r="AG26" s="39">
        <v>1</v>
      </c>
      <c r="AH26" s="47" t="s">
        <v>137</v>
      </c>
      <c r="AI26" s="17">
        <v>1000</v>
      </c>
    </row>
    <row r="27" spans="1:36" x14ac:dyDescent="0.2">
      <c r="A27" s="18" t="s">
        <v>143</v>
      </c>
      <c r="B27" s="59">
        <f t="shared" si="0"/>
        <v>1200</v>
      </c>
      <c r="C27" s="39">
        <v>1</v>
      </c>
      <c r="D27" s="47" t="s">
        <v>137</v>
      </c>
      <c r="E27" s="17">
        <v>1200</v>
      </c>
      <c r="G27" s="59">
        <f t="shared" si="1"/>
        <v>1200</v>
      </c>
      <c r="H27" s="39">
        <v>1</v>
      </c>
      <c r="I27" s="47" t="s">
        <v>137</v>
      </c>
      <c r="J27" s="17">
        <v>1200</v>
      </c>
      <c r="L27" s="59">
        <f t="shared" si="2"/>
        <v>1200</v>
      </c>
      <c r="M27" s="39">
        <v>1</v>
      </c>
      <c r="N27" s="47" t="s">
        <v>137</v>
      </c>
      <c r="O27" s="17">
        <v>1200</v>
      </c>
      <c r="Q27" s="59">
        <f t="shared" si="3"/>
        <v>1200</v>
      </c>
      <c r="R27" s="39">
        <v>1</v>
      </c>
      <c r="S27" s="47" t="s">
        <v>137</v>
      </c>
      <c r="T27" s="17">
        <v>1200</v>
      </c>
      <c r="V27" s="59">
        <f t="shared" si="4"/>
        <v>1200</v>
      </c>
      <c r="W27" s="39">
        <v>1</v>
      </c>
      <c r="X27" s="47" t="s">
        <v>137</v>
      </c>
      <c r="Y27" s="17">
        <v>1200</v>
      </c>
      <c r="AA27" s="59">
        <f t="shared" si="5"/>
        <v>1200</v>
      </c>
      <c r="AB27" s="39">
        <v>1</v>
      </c>
      <c r="AC27" s="47" t="s">
        <v>137</v>
      </c>
      <c r="AD27" s="17">
        <v>1200</v>
      </c>
      <c r="AF27" s="59">
        <f t="shared" si="6"/>
        <v>1200</v>
      </c>
      <c r="AG27" s="39">
        <v>1</v>
      </c>
      <c r="AH27" s="47" t="s">
        <v>137</v>
      </c>
      <c r="AI27" s="17">
        <v>1200</v>
      </c>
    </row>
    <row r="28" spans="1:36" x14ac:dyDescent="0.2">
      <c r="A28" s="18" t="s">
        <v>96</v>
      </c>
      <c r="B28" s="59">
        <f t="shared" si="0"/>
        <v>0</v>
      </c>
      <c r="C28" s="39">
        <v>0</v>
      </c>
      <c r="D28" s="47" t="s">
        <v>137</v>
      </c>
      <c r="E28" s="17">
        <v>0</v>
      </c>
      <c r="G28" s="59">
        <f t="shared" si="1"/>
        <v>0</v>
      </c>
      <c r="H28" s="39">
        <v>0</v>
      </c>
      <c r="I28" s="47" t="s">
        <v>137</v>
      </c>
      <c r="J28" s="17">
        <v>0</v>
      </c>
      <c r="L28" s="59">
        <f t="shared" si="2"/>
        <v>0</v>
      </c>
      <c r="M28" s="39">
        <v>0</v>
      </c>
      <c r="N28" s="47" t="s">
        <v>137</v>
      </c>
      <c r="O28" s="17">
        <v>0</v>
      </c>
      <c r="Q28" s="59">
        <f t="shared" si="3"/>
        <v>0</v>
      </c>
      <c r="R28" s="39">
        <v>0</v>
      </c>
      <c r="S28" s="47" t="s">
        <v>137</v>
      </c>
      <c r="T28" s="17">
        <v>0</v>
      </c>
      <c r="V28" s="59">
        <f t="shared" si="4"/>
        <v>0</v>
      </c>
      <c r="W28" s="39">
        <v>0</v>
      </c>
      <c r="X28" s="47" t="s">
        <v>137</v>
      </c>
      <c r="Y28" s="17">
        <v>0</v>
      </c>
      <c r="AA28" s="59">
        <f t="shared" si="5"/>
        <v>700</v>
      </c>
      <c r="AB28" s="39">
        <v>7</v>
      </c>
      <c r="AC28" s="47" t="s">
        <v>137</v>
      </c>
      <c r="AD28" s="17">
        <v>100</v>
      </c>
      <c r="AF28" s="59">
        <f t="shared" si="6"/>
        <v>700</v>
      </c>
      <c r="AG28" s="39">
        <v>7</v>
      </c>
      <c r="AH28" s="47" t="s">
        <v>137</v>
      </c>
      <c r="AI28" s="17">
        <v>100</v>
      </c>
      <c r="AJ28"/>
    </row>
    <row r="29" spans="1:36" x14ac:dyDescent="0.2">
      <c r="A29" s="18" t="s">
        <v>96</v>
      </c>
      <c r="B29" s="59">
        <f t="shared" si="0"/>
        <v>0</v>
      </c>
      <c r="C29" s="39">
        <v>0</v>
      </c>
      <c r="D29" s="47" t="s">
        <v>137</v>
      </c>
      <c r="E29" s="17">
        <v>0</v>
      </c>
      <c r="G29" s="59">
        <f t="shared" si="1"/>
        <v>0</v>
      </c>
      <c r="H29" s="39">
        <v>0</v>
      </c>
      <c r="I29" s="47" t="s">
        <v>137</v>
      </c>
      <c r="J29" s="17">
        <v>0</v>
      </c>
      <c r="L29" s="59">
        <f t="shared" si="2"/>
        <v>0</v>
      </c>
      <c r="M29" s="39">
        <v>0</v>
      </c>
      <c r="N29" s="47" t="s">
        <v>137</v>
      </c>
      <c r="O29" s="17">
        <v>0</v>
      </c>
      <c r="Q29" s="59">
        <f t="shared" si="3"/>
        <v>0</v>
      </c>
      <c r="R29" s="39">
        <v>0</v>
      </c>
      <c r="S29" s="47" t="s">
        <v>137</v>
      </c>
      <c r="T29" s="17">
        <v>0</v>
      </c>
      <c r="V29" s="59">
        <f t="shared" si="4"/>
        <v>0</v>
      </c>
      <c r="W29" s="39">
        <v>0</v>
      </c>
      <c r="X29" s="47" t="s">
        <v>137</v>
      </c>
      <c r="Y29" s="17">
        <v>0</v>
      </c>
      <c r="AA29" s="59">
        <f t="shared" si="5"/>
        <v>0</v>
      </c>
      <c r="AB29" s="39">
        <v>0</v>
      </c>
      <c r="AC29" s="47" t="s">
        <v>137</v>
      </c>
      <c r="AD29" s="17">
        <v>0</v>
      </c>
      <c r="AF29" s="59">
        <f t="shared" si="6"/>
        <v>0</v>
      </c>
      <c r="AG29" s="39">
        <v>0</v>
      </c>
      <c r="AH29" s="47" t="s">
        <v>137</v>
      </c>
      <c r="AI29" s="17">
        <v>0</v>
      </c>
    </row>
    <row r="30" spans="1:36" x14ac:dyDescent="0.2">
      <c r="A30" s="18" t="s">
        <v>96</v>
      </c>
      <c r="B30" s="59">
        <f t="shared" si="0"/>
        <v>0</v>
      </c>
      <c r="C30" s="39">
        <v>0</v>
      </c>
      <c r="D30" s="47" t="s">
        <v>137</v>
      </c>
      <c r="E30" s="17">
        <v>0</v>
      </c>
      <c r="G30" s="59">
        <f t="shared" si="1"/>
        <v>0</v>
      </c>
      <c r="H30" s="39">
        <v>0</v>
      </c>
      <c r="I30" s="47" t="s">
        <v>137</v>
      </c>
      <c r="J30" s="17">
        <v>0</v>
      </c>
      <c r="L30" s="59">
        <f t="shared" si="2"/>
        <v>0</v>
      </c>
      <c r="M30" s="39">
        <v>0</v>
      </c>
      <c r="N30" s="47" t="s">
        <v>137</v>
      </c>
      <c r="O30" s="17">
        <v>0</v>
      </c>
      <c r="Q30" s="59">
        <f t="shared" si="3"/>
        <v>0</v>
      </c>
      <c r="R30" s="39">
        <v>0</v>
      </c>
      <c r="S30" s="47" t="s">
        <v>137</v>
      </c>
      <c r="T30" s="17">
        <v>0</v>
      </c>
      <c r="V30" s="59">
        <f t="shared" si="4"/>
        <v>0</v>
      </c>
      <c r="W30" s="39">
        <v>0</v>
      </c>
      <c r="X30" s="47" t="s">
        <v>137</v>
      </c>
      <c r="Y30" s="17">
        <v>0</v>
      </c>
      <c r="AA30" s="59">
        <f t="shared" si="5"/>
        <v>0</v>
      </c>
      <c r="AB30" s="39">
        <v>0</v>
      </c>
      <c r="AC30" s="47" t="s">
        <v>137</v>
      </c>
      <c r="AD30" s="17">
        <v>0</v>
      </c>
      <c r="AF30" s="59">
        <f t="shared" si="6"/>
        <v>0</v>
      </c>
      <c r="AG30" s="39">
        <v>0</v>
      </c>
      <c r="AH30" s="47" t="s">
        <v>137</v>
      </c>
      <c r="AI30" s="17">
        <v>0</v>
      </c>
    </row>
    <row r="31" spans="1:36" x14ac:dyDescent="0.2">
      <c r="A31" s="11" t="s">
        <v>144</v>
      </c>
      <c r="B31" s="60">
        <f>SUM(B20:B30)</f>
        <v>10055</v>
      </c>
      <c r="C31" s="18"/>
      <c r="D31" s="18"/>
      <c r="E31" s="18"/>
      <c r="G31" s="60">
        <f>SUM(G20:G30)</f>
        <v>12441</v>
      </c>
      <c r="H31" s="18"/>
      <c r="I31" s="18"/>
      <c r="J31" s="18"/>
      <c r="L31" s="60">
        <f>SUM(L20:L30)</f>
        <v>13366</v>
      </c>
      <c r="M31" s="18"/>
      <c r="N31" s="18"/>
      <c r="O31" s="18"/>
      <c r="Q31" s="60">
        <f>SUM(Q20:Q30)</f>
        <v>3924</v>
      </c>
      <c r="R31" s="18"/>
      <c r="S31" s="18"/>
      <c r="T31" s="18"/>
      <c r="V31" s="60">
        <f>SUM(V20:V30)</f>
        <v>3924</v>
      </c>
      <c r="W31" s="18"/>
      <c r="X31" s="18"/>
      <c r="Y31" s="18"/>
      <c r="AA31" s="60">
        <f>SUM(AA20:AA30)</f>
        <v>8150</v>
      </c>
      <c r="AB31" s="18"/>
      <c r="AC31" s="18"/>
      <c r="AD31" s="18"/>
      <c r="AF31" s="60">
        <f>SUM(AF20:AF30)</f>
        <v>9650</v>
      </c>
      <c r="AG31" s="18"/>
      <c r="AH31" s="18"/>
      <c r="AI31" s="18"/>
    </row>
    <row r="32" spans="1:36" x14ac:dyDescent="0.2">
      <c r="A32" s="11" t="s">
        <v>144</v>
      </c>
      <c r="B32" s="61">
        <f>B31/B16</f>
        <v>1.1491428571428572</v>
      </c>
      <c r="C32" s="18" t="s">
        <v>94</v>
      </c>
      <c r="D32" s="18"/>
      <c r="E32" s="18"/>
      <c r="G32" s="61">
        <f>G31/G16</f>
        <v>1.0155918367346939</v>
      </c>
      <c r="H32" s="18" t="s">
        <v>94</v>
      </c>
      <c r="I32" s="18"/>
      <c r="J32" s="18"/>
      <c r="L32" s="61">
        <f>L31/L16</f>
        <v>1.0911020408163266</v>
      </c>
      <c r="M32" s="18" t="s">
        <v>94</v>
      </c>
      <c r="N32" s="18"/>
      <c r="O32" s="18"/>
      <c r="Q32" s="61">
        <f>Q31/Q16</f>
        <v>0.32032653061224492</v>
      </c>
      <c r="R32" s="18" t="s">
        <v>94</v>
      </c>
      <c r="S32" s="18"/>
      <c r="T32" s="18"/>
      <c r="V32" s="61">
        <f>V31/V16</f>
        <v>0.32032653061224492</v>
      </c>
      <c r="W32" s="18" t="s">
        <v>94</v>
      </c>
      <c r="X32" s="18"/>
      <c r="Y32" s="18"/>
      <c r="AA32" s="61">
        <f>AA31/AA16</f>
        <v>1.1319444444444444</v>
      </c>
      <c r="AB32" s="18" t="s">
        <v>94</v>
      </c>
      <c r="AC32" s="18"/>
      <c r="AD32" s="18"/>
      <c r="AF32" s="61">
        <f>AF31/AF16</f>
        <v>1.9146825396825398</v>
      </c>
      <c r="AG32" s="18" t="s">
        <v>94</v>
      </c>
      <c r="AH32" s="18"/>
      <c r="AI32" s="18"/>
    </row>
    <row r="34" spans="1:35" x14ac:dyDescent="0.2">
      <c r="A34" s="48" t="s">
        <v>145</v>
      </c>
      <c r="B34" s="49"/>
      <c r="C34" s="49"/>
      <c r="D34" s="49"/>
      <c r="E34" s="49"/>
      <c r="G34" s="49"/>
      <c r="H34" s="49"/>
      <c r="I34" s="49"/>
      <c r="J34" s="49"/>
      <c r="L34" s="49"/>
      <c r="M34" s="49"/>
      <c r="N34" s="49"/>
      <c r="O34" s="49"/>
      <c r="Q34" s="49"/>
      <c r="R34" s="49"/>
      <c r="S34" s="49"/>
      <c r="T34" s="49"/>
      <c r="V34" s="49"/>
      <c r="W34" s="49"/>
      <c r="X34" s="49"/>
      <c r="Y34" s="49"/>
      <c r="AA34" s="49"/>
      <c r="AB34" s="49"/>
      <c r="AC34" s="49"/>
      <c r="AD34" s="49"/>
      <c r="AF34" s="49"/>
      <c r="AG34" s="49"/>
      <c r="AH34" s="49"/>
      <c r="AI34" s="49"/>
    </row>
    <row r="35" spans="1:35" x14ac:dyDescent="0.2">
      <c r="A35" s="18" t="s">
        <v>160</v>
      </c>
      <c r="B35" s="51">
        <v>12</v>
      </c>
      <c r="C35" s="18" t="s">
        <v>146</v>
      </c>
      <c r="D35" s="18"/>
      <c r="E35" s="18"/>
      <c r="G35" s="51">
        <v>7</v>
      </c>
      <c r="H35" s="18" t="s">
        <v>146</v>
      </c>
      <c r="I35" s="18"/>
      <c r="J35" s="18"/>
      <c r="L35" s="51">
        <v>7</v>
      </c>
      <c r="M35" s="18" t="s">
        <v>146</v>
      </c>
      <c r="N35" s="18"/>
      <c r="O35" s="18"/>
      <c r="Q35" s="51">
        <v>7</v>
      </c>
      <c r="R35" s="18" t="s">
        <v>146</v>
      </c>
      <c r="S35" s="18"/>
      <c r="T35" s="18"/>
      <c r="V35" s="51">
        <v>7</v>
      </c>
      <c r="W35" s="18" t="s">
        <v>146</v>
      </c>
      <c r="X35" s="18"/>
      <c r="Y35" s="18"/>
      <c r="AA35" s="51">
        <v>1</v>
      </c>
      <c r="AB35" s="18" t="s">
        <v>147</v>
      </c>
      <c r="AC35" s="18"/>
      <c r="AD35" s="18"/>
      <c r="AF35" s="51">
        <v>1</v>
      </c>
      <c r="AG35" s="18" t="s">
        <v>147</v>
      </c>
      <c r="AH35" s="18"/>
      <c r="AI35" s="18"/>
    </row>
    <row r="36" spans="1:35" x14ac:dyDescent="0.2">
      <c r="A36" s="18" t="s">
        <v>148</v>
      </c>
      <c r="B36" s="17">
        <v>4</v>
      </c>
      <c r="C36" s="18" t="s">
        <v>149</v>
      </c>
      <c r="D36" s="18"/>
      <c r="E36" s="18"/>
      <c r="G36" s="17">
        <v>4</v>
      </c>
      <c r="H36" s="18" t="s">
        <v>149</v>
      </c>
      <c r="I36" s="18"/>
      <c r="J36" s="18"/>
      <c r="L36" s="17">
        <v>4</v>
      </c>
      <c r="M36" s="18" t="s">
        <v>149</v>
      </c>
      <c r="N36" s="18"/>
      <c r="O36" s="18"/>
      <c r="Q36" s="17">
        <v>0</v>
      </c>
      <c r="R36" s="18" t="s">
        <v>149</v>
      </c>
      <c r="S36" s="18"/>
      <c r="T36" s="18"/>
      <c r="V36" s="17">
        <v>0</v>
      </c>
      <c r="W36" s="18" t="s">
        <v>149</v>
      </c>
      <c r="X36" s="18"/>
      <c r="Y36" s="18"/>
      <c r="AA36" s="17">
        <v>4</v>
      </c>
      <c r="AB36" s="18" t="s">
        <v>149</v>
      </c>
      <c r="AC36" s="18"/>
      <c r="AD36" s="18"/>
      <c r="AF36" s="17">
        <v>4</v>
      </c>
      <c r="AG36" s="18" t="s">
        <v>149</v>
      </c>
      <c r="AH36" s="18"/>
      <c r="AI36" s="18"/>
    </row>
    <row r="37" spans="1:35" x14ac:dyDescent="0.2">
      <c r="A37" s="18" t="s">
        <v>150</v>
      </c>
      <c r="B37" s="51">
        <v>103</v>
      </c>
      <c r="C37" s="18" t="s">
        <v>117</v>
      </c>
      <c r="D37" s="18"/>
      <c r="E37" s="18"/>
      <c r="G37" s="51">
        <v>34</v>
      </c>
      <c r="H37" s="18" t="s">
        <v>117</v>
      </c>
      <c r="I37" s="18"/>
      <c r="J37" s="18"/>
      <c r="L37" s="51">
        <v>34</v>
      </c>
      <c r="M37" s="18" t="s">
        <v>117</v>
      </c>
      <c r="N37" s="18"/>
      <c r="O37" s="18"/>
      <c r="Q37" s="51">
        <v>34</v>
      </c>
      <c r="R37" s="18" t="s">
        <v>117</v>
      </c>
      <c r="S37" s="18"/>
      <c r="T37" s="18"/>
      <c r="V37" s="51">
        <v>34</v>
      </c>
      <c r="W37" s="18" t="s">
        <v>117</v>
      </c>
      <c r="X37" s="18"/>
      <c r="Y37" s="18"/>
      <c r="AA37" s="51">
        <v>0</v>
      </c>
      <c r="AB37" s="18" t="s">
        <v>117</v>
      </c>
      <c r="AC37" s="18"/>
      <c r="AD37" s="18"/>
      <c r="AF37" s="51">
        <v>0</v>
      </c>
      <c r="AG37" s="18" t="s">
        <v>117</v>
      </c>
      <c r="AH37" s="18"/>
      <c r="AI37" s="18"/>
    </row>
    <row r="38" spans="1:35" x14ac:dyDescent="0.2">
      <c r="A38" s="11" t="s">
        <v>151</v>
      </c>
      <c r="B38" s="61">
        <f>(B36/B35)*(B37/B14)</f>
        <v>3.4333333333333336</v>
      </c>
      <c r="C38" s="18" t="s">
        <v>152</v>
      </c>
      <c r="D38" s="18"/>
      <c r="E38" s="18"/>
      <c r="G38" s="61">
        <f>(G36/G35)*(G37/G14)</f>
        <v>1.9428571428571426</v>
      </c>
      <c r="H38" s="18" t="s">
        <v>152</v>
      </c>
      <c r="I38" s="18"/>
      <c r="J38" s="18"/>
      <c r="L38" s="61">
        <f>(L36/L35)*(L37/L14)</f>
        <v>1.9428571428571426</v>
      </c>
      <c r="M38" s="18" t="s">
        <v>152</v>
      </c>
      <c r="N38" s="18"/>
      <c r="O38" s="18"/>
      <c r="Q38" s="61">
        <f>(Q36/Q35)*(Q37/Q14)</f>
        <v>0</v>
      </c>
      <c r="R38" s="18" t="s">
        <v>152</v>
      </c>
      <c r="S38" s="18"/>
      <c r="T38" s="18"/>
      <c r="V38" s="61">
        <f>(V36/V35)*(V37/V14)</f>
        <v>0</v>
      </c>
      <c r="W38" s="18" t="s">
        <v>152</v>
      </c>
      <c r="X38" s="18"/>
      <c r="Y38" s="18"/>
      <c r="AA38" s="61">
        <f>(AA36/AA35)*(AA37/AA14)</f>
        <v>0</v>
      </c>
      <c r="AB38" s="18" t="s">
        <v>152</v>
      </c>
      <c r="AC38" s="18"/>
      <c r="AD38" s="18"/>
      <c r="AF38" s="61">
        <f>(AF36/AF35)*(AF37/AF14)</f>
        <v>0</v>
      </c>
      <c r="AG38" s="18" t="s">
        <v>152</v>
      </c>
      <c r="AH38" s="18"/>
      <c r="AI38" s="18"/>
    </row>
    <row r="40" spans="1:35" x14ac:dyDescent="0.2">
      <c r="A40" s="48" t="s">
        <v>153</v>
      </c>
      <c r="B40" s="49"/>
      <c r="C40" s="49"/>
      <c r="D40" s="49"/>
      <c r="E40" s="49"/>
      <c r="G40" s="49"/>
      <c r="H40" s="49"/>
      <c r="I40" s="49"/>
      <c r="J40" s="49"/>
      <c r="L40" s="49"/>
      <c r="M40" s="49"/>
      <c r="N40" s="49"/>
      <c r="O40" s="49"/>
      <c r="Q40" s="49"/>
      <c r="R40" s="49"/>
      <c r="S40" s="49"/>
      <c r="T40" s="49"/>
      <c r="V40" s="49"/>
      <c r="W40" s="49"/>
      <c r="X40" s="49"/>
      <c r="Y40" s="49"/>
      <c r="AA40" s="49"/>
      <c r="AB40" s="49"/>
      <c r="AC40" s="49"/>
      <c r="AD40" s="49"/>
      <c r="AF40" s="49"/>
      <c r="AG40" s="49"/>
      <c r="AH40" s="49"/>
      <c r="AI40" s="49"/>
    </row>
    <row r="41" spans="1:35" x14ac:dyDescent="0.2">
      <c r="A41" s="18" t="s">
        <v>112</v>
      </c>
      <c r="B41" s="62">
        <f>B17</f>
        <v>1.4857142857142858</v>
      </c>
      <c r="C41" s="18"/>
      <c r="D41" s="18"/>
      <c r="E41" s="18"/>
      <c r="G41" s="62">
        <f>G17</f>
        <v>1.2244897959183674</v>
      </c>
      <c r="H41" s="18"/>
      <c r="I41" s="18"/>
      <c r="J41" s="18"/>
      <c r="L41" s="62">
        <f>L17</f>
        <v>1.6326530612244898</v>
      </c>
      <c r="M41" s="18"/>
      <c r="N41" s="18"/>
      <c r="O41" s="18"/>
      <c r="Q41" s="62">
        <f>Q17</f>
        <v>2.1645714285714286</v>
      </c>
      <c r="R41" s="18"/>
      <c r="S41" s="18"/>
      <c r="T41" s="18"/>
      <c r="V41" s="62">
        <f>V17</f>
        <v>4.6481632653061222</v>
      </c>
      <c r="W41" s="18"/>
      <c r="X41" s="18"/>
      <c r="Y41" s="18"/>
      <c r="AA41" s="62">
        <f>AA17</f>
        <v>4.2225000000000001</v>
      </c>
      <c r="AB41" s="18"/>
      <c r="AC41" s="18"/>
      <c r="AD41" s="18"/>
      <c r="AF41" s="62">
        <f>AF17</f>
        <v>3.4722222222222223</v>
      </c>
      <c r="AG41" s="18"/>
      <c r="AH41" s="18"/>
      <c r="AI41" s="18"/>
    </row>
    <row r="42" spans="1:35" x14ac:dyDescent="0.2">
      <c r="A42" s="18" t="s">
        <v>127</v>
      </c>
      <c r="B42" s="62">
        <f>B32</f>
        <v>1.1491428571428572</v>
      </c>
      <c r="C42" s="18"/>
      <c r="D42" s="18"/>
      <c r="E42" s="18"/>
      <c r="G42" s="62">
        <f>G32</f>
        <v>1.0155918367346939</v>
      </c>
      <c r="H42" s="18"/>
      <c r="I42" s="18"/>
      <c r="J42" s="18"/>
      <c r="L42" s="62">
        <f>L32</f>
        <v>1.0911020408163266</v>
      </c>
      <c r="M42" s="18"/>
      <c r="N42" s="18"/>
      <c r="O42" s="18"/>
      <c r="Q42" s="62">
        <f>Q32</f>
        <v>0.32032653061224492</v>
      </c>
      <c r="R42" s="18"/>
      <c r="S42" s="18"/>
      <c r="T42" s="18"/>
      <c r="V42" s="62">
        <f>V32</f>
        <v>0.32032653061224492</v>
      </c>
      <c r="W42" s="18"/>
      <c r="X42" s="18"/>
      <c r="Y42" s="18"/>
      <c r="AA42" s="62">
        <f>AA32</f>
        <v>1.1319444444444444</v>
      </c>
      <c r="AB42" s="18"/>
      <c r="AC42" s="18"/>
      <c r="AD42" s="18"/>
      <c r="AF42" s="62">
        <f>AF32</f>
        <v>1.9146825396825398</v>
      </c>
      <c r="AG42" s="18"/>
      <c r="AH42" s="18"/>
      <c r="AI42" s="18"/>
    </row>
    <row r="43" spans="1:35" x14ac:dyDescent="0.2">
      <c r="A43" s="18" t="s">
        <v>145</v>
      </c>
      <c r="B43" s="62">
        <f>B38</f>
        <v>3.4333333333333336</v>
      </c>
      <c r="C43" s="18"/>
      <c r="D43" s="18"/>
      <c r="E43" s="18"/>
      <c r="G43" s="62">
        <f>G38</f>
        <v>1.9428571428571426</v>
      </c>
      <c r="H43" s="18"/>
      <c r="I43" s="18"/>
      <c r="J43" s="18"/>
      <c r="L43" s="62">
        <f>L38</f>
        <v>1.9428571428571426</v>
      </c>
      <c r="M43" s="18"/>
      <c r="N43" s="18"/>
      <c r="O43" s="18"/>
      <c r="Q43" s="62">
        <f>Q38</f>
        <v>0</v>
      </c>
      <c r="R43" s="18"/>
      <c r="S43" s="18"/>
      <c r="T43" s="18"/>
      <c r="V43" s="62">
        <f>V38</f>
        <v>0</v>
      </c>
      <c r="W43" s="18"/>
      <c r="X43" s="18"/>
      <c r="Y43" s="18"/>
      <c r="AA43" s="62">
        <f>AA38</f>
        <v>0</v>
      </c>
      <c r="AB43" s="18"/>
      <c r="AC43" s="18"/>
      <c r="AD43" s="18"/>
      <c r="AF43" s="62">
        <f>AF38</f>
        <v>0</v>
      </c>
      <c r="AG43" s="18"/>
      <c r="AH43" s="18"/>
      <c r="AI43" s="18"/>
    </row>
    <row r="44" spans="1:35" x14ac:dyDescent="0.2">
      <c r="A44" s="11" t="s">
        <v>153</v>
      </c>
      <c r="B44" s="63">
        <f>SUM(B41:B43)</f>
        <v>6.0681904761904768</v>
      </c>
      <c r="C44" s="18"/>
      <c r="D44" s="18"/>
      <c r="E44" s="18"/>
      <c r="G44" s="63">
        <f>SUM(G41:G43)</f>
        <v>4.1829387755102037</v>
      </c>
      <c r="H44" s="18"/>
      <c r="I44" s="18"/>
      <c r="J44" s="18"/>
      <c r="L44" s="63">
        <f>SUM(L41:L43)</f>
        <v>4.6666122448979586</v>
      </c>
      <c r="M44" s="18"/>
      <c r="N44" s="18"/>
      <c r="O44" s="18"/>
      <c r="Q44" s="63">
        <f>SUM(Q41:Q43)</f>
        <v>2.4848979591836735</v>
      </c>
      <c r="R44" s="18"/>
      <c r="S44" s="18"/>
      <c r="T44" s="18"/>
      <c r="V44" s="63">
        <f>SUM(V41:V43)</f>
        <v>4.9684897959183676</v>
      </c>
      <c r="W44" s="18"/>
      <c r="X44" s="18"/>
      <c r="Y44" s="18"/>
      <c r="AA44" s="63">
        <f>SUM(AA41:AA43)</f>
        <v>5.3544444444444448</v>
      </c>
      <c r="AB44" s="18"/>
      <c r="AC44" s="18"/>
      <c r="AD44" s="18"/>
      <c r="AF44" s="63">
        <f>SUM(AF41:AF43)</f>
        <v>5.3869047619047619</v>
      </c>
      <c r="AG44" s="18"/>
      <c r="AH44" s="18"/>
      <c r="AI44" s="18"/>
    </row>
  </sheetData>
  <pageMargins left="0.70000000000000007" right="0.70000000000000007" top="1.1437000000000002" bottom="1.1437000000000002" header="0.75000000000000011" footer="0.75000000000000011"/>
  <pageSetup paperSize="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 Template</vt:lpstr>
      <vt:lpstr>Labor Cost</vt:lpstr>
      <vt:lpstr>Crew Cost</vt:lpstr>
      <vt:lpstr>Equipment Cost - Imperial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Fabio Roncone</cp:lastModifiedBy>
  <cp:revision>8</cp:revision>
  <cp:lastPrinted>2012-01-05T14:50:54Z</cp:lastPrinted>
  <dcterms:created xsi:type="dcterms:W3CDTF">2012-01-09T11:27:16Z</dcterms:created>
  <dcterms:modified xsi:type="dcterms:W3CDTF">2021-11-18T15:33:57Z</dcterms:modified>
</cp:coreProperties>
</file>